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690" windowHeight="6105" tabRatio="892" activeTab="0"/>
  </bookViews>
  <sheets>
    <sheet name="قائمة المركز المالى" sheetId="1" r:id="rId1"/>
    <sheet name="قائمة الدخل " sheetId="2" r:id="rId2"/>
    <sheet name="ح_تكلفة انتاج الوحدات المباعة" sheetId="3" r:id="rId3"/>
    <sheet name="حساب المتاجره" sheetId="4" r:id="rId4"/>
    <sheet name="حساب الأرباح والخسائر" sheetId="5" r:id="rId5"/>
    <sheet name="قائمة التدفقات النقدية" sheetId="6" r:id="rId6"/>
    <sheet name="قائمة التغير فى حقوق الملكية" sheetId="7" r:id="rId7"/>
    <sheet name="قائمة الانتاج والقيمة المضافة" sheetId="8" r:id="rId8"/>
  </sheets>
  <definedNames>
    <definedName name="_xlnm.Print_Area" localSheetId="1">'قائمة الدخل '!$A:$IV</definedName>
  </definedNames>
  <calcPr fullCalcOnLoad="1"/>
</workbook>
</file>

<file path=xl/sharedStrings.xml><?xml version="1.0" encoding="utf-8"?>
<sst xmlns="http://schemas.openxmlformats.org/spreadsheetml/2006/main" count="382" uniqueCount="331">
  <si>
    <t xml:space="preserve"> </t>
  </si>
  <si>
    <t>حساب المتاجرة</t>
  </si>
  <si>
    <t xml:space="preserve">الدليل </t>
  </si>
  <si>
    <t>المحاسبي</t>
  </si>
  <si>
    <t>تكلفة إنتاج الوحدات المباعة (منقول)</t>
  </si>
  <si>
    <t>التكاليف التسويقية</t>
  </si>
  <si>
    <t>مواد ووقود  وقطع غيار</t>
  </si>
  <si>
    <t>أجــــــــــــــــــــــــور</t>
  </si>
  <si>
    <t>تكاليف أخرى :</t>
  </si>
  <si>
    <t>خدمات مشتراه</t>
  </si>
  <si>
    <t>الاهلاك والاستهلاك</t>
  </si>
  <si>
    <t>ايجار عقارات ( أراضى ومبانى )</t>
  </si>
  <si>
    <t>ضرائب عقارية</t>
  </si>
  <si>
    <t>هـــــــدايا وعينــــــات</t>
  </si>
  <si>
    <t>تكلفـــــة إيـــــرادات النشــــاط</t>
  </si>
  <si>
    <t>إجمالى مبيعات إنتاج تام :</t>
  </si>
  <si>
    <t>مردودات داخله من مبيعات سنوات سابقة</t>
  </si>
  <si>
    <t>مرتجعات مبيعات</t>
  </si>
  <si>
    <t>خصم مسموح به</t>
  </si>
  <si>
    <t>مسموحات مبيعات</t>
  </si>
  <si>
    <t>خـــــدمات مبـــــــاعه</t>
  </si>
  <si>
    <t>صـــافى مبيعــــات انتــــاج تـــام</t>
  </si>
  <si>
    <t>ايرادات  تشغيل للغير</t>
  </si>
  <si>
    <t>ايرادات النشاط</t>
  </si>
  <si>
    <t>حساب   الأرباح   والخسائر</t>
  </si>
  <si>
    <t>المصروفات الإدارية والتمويلية</t>
  </si>
  <si>
    <t>مواد  ووقود وقطع غيار</t>
  </si>
  <si>
    <t>أجـــــــــــــــــــــــــور</t>
  </si>
  <si>
    <t>مصروفات أخــــــــــرى :</t>
  </si>
  <si>
    <t>خــــــــدمات مشتـــــراه</t>
  </si>
  <si>
    <t>الاهــــلاك والاستهـلاك</t>
  </si>
  <si>
    <t>فوائـــــــــــــــــــــــــد</t>
  </si>
  <si>
    <t>ايجار  عقارات  (أراضى ومبانى)</t>
  </si>
  <si>
    <t>ضرائب عقـــــــــــارية</t>
  </si>
  <si>
    <t>ايرادات  الاستثمارات  وفوائد</t>
  </si>
  <si>
    <t>ايرادات  استثمارات ماليه أخرى</t>
  </si>
  <si>
    <t>فــــــوائد دائنه أخـــــــــــــرى</t>
  </si>
  <si>
    <t xml:space="preserve">مخصصات  انتفى الغرض منها </t>
  </si>
  <si>
    <t>ايرادات وأرباح أخـــــــــــرى</t>
  </si>
  <si>
    <t>ديون سبق إعدامهـــــــــــــــا</t>
  </si>
  <si>
    <t>ايرادات وأرباح  متنوعــــــــه</t>
  </si>
  <si>
    <t>أعبــــاء وخســــائر</t>
  </si>
  <si>
    <t>ديون معدومــــــــــــــــــه</t>
  </si>
  <si>
    <t>(تابع) حساب   الأرباح   والخسائر</t>
  </si>
  <si>
    <t>خســـــــــــــــائر رأسماليــــــــــة</t>
  </si>
  <si>
    <t>صافى الربح (قبل خصم ضرائب الدخل)</t>
  </si>
  <si>
    <t>ضـــــــــرائب الدخــــــــــــــــــل</t>
  </si>
  <si>
    <t>ايرادات   سنـــــوات سابقــــــــــــــه</t>
  </si>
  <si>
    <t>أربـــــــــــــــــــاح رأسماليــــــــــة</t>
  </si>
  <si>
    <t>مصروفات   سنـــــوات سابقــــــــــه</t>
  </si>
  <si>
    <t>ضرائب غير مباشرة على النشاط</t>
  </si>
  <si>
    <t>ضرائب غير مباشره  على النشاط</t>
  </si>
  <si>
    <t>أعبـــــــاء وخسائر متنوعة</t>
  </si>
  <si>
    <t>حساب   تكلفة  إنتاج الوحدات المباعة</t>
  </si>
  <si>
    <t>تكاليف الإنتــــــــاج</t>
  </si>
  <si>
    <t>خامات ومواد ووقود وقطع  غيار</t>
  </si>
  <si>
    <t>أجــــــــــــــــــــــــــــــــــــور</t>
  </si>
  <si>
    <t>تكاليف أخــــــــــرى :</t>
  </si>
  <si>
    <t>مخزون  انتاج  غير تام آخر الفترة</t>
  </si>
  <si>
    <t>مخزون  انتاج  تــــــام آخر الفترة</t>
  </si>
  <si>
    <t>(مرحل لحساب المتاجرة)</t>
  </si>
  <si>
    <t xml:space="preserve">تكلفــــة انتـــــاج الوحــــــدات المباعــــة </t>
  </si>
  <si>
    <t>خدمات مشــــــــــــــــــــــــــــتراه</t>
  </si>
  <si>
    <t>الاهـــــــــــلاك والاستـــــــــهلاك</t>
  </si>
  <si>
    <t>فـــــــــــــــــــــــــــــــــــــــوائــد</t>
  </si>
  <si>
    <t>ايجـــــار عقارات (أراضى ومبانى )</t>
  </si>
  <si>
    <t>ضرائب عقـــــــــــــــــــــــــــارية</t>
  </si>
  <si>
    <t>مخزون  انتاج  غير تام آول الفترة</t>
  </si>
  <si>
    <t>مخزون  انتاج  تــــــام آول الفترة</t>
  </si>
  <si>
    <t>رقم</t>
  </si>
  <si>
    <t>الايضاح</t>
  </si>
  <si>
    <t>ايرادات النشـــــــــــاط</t>
  </si>
  <si>
    <t>يخصـــم منهــــــا :</t>
  </si>
  <si>
    <t>تكلفة انتاج الوحدات المباعة</t>
  </si>
  <si>
    <t>صافى مبيعات انتاج تــــــــام</t>
  </si>
  <si>
    <t>خدمـــــات مبــــــــــــــــــاعة</t>
  </si>
  <si>
    <t>ايرادات تشغيل للغيــــــــــــر</t>
  </si>
  <si>
    <t>التكاليف التسويقية (البيع والتوزيع)</t>
  </si>
  <si>
    <t>تكلفة ايرادات  النشـــــــــاط</t>
  </si>
  <si>
    <t>يضاف  إليـــــــه :</t>
  </si>
  <si>
    <t>ايرادات استثمارات ماليه أخرى</t>
  </si>
  <si>
    <t>مخصصات انتفى الغرض منها (بخلاف مخصصات هبوط اسعار المخزون)</t>
  </si>
  <si>
    <t>رواتب مقطوعة وبدلات حضور وانتقال اعضاء مجلس الادارة</t>
  </si>
  <si>
    <t>مصـــروفات إداريـــــة أخـــــرى</t>
  </si>
  <si>
    <t>أعبــــاء وخســــائر متنوعــــة</t>
  </si>
  <si>
    <t>مصـــــــــروفات تمويليــــــــة</t>
  </si>
  <si>
    <t>فوائـــــــــــــد  دائنـــــــــــــة</t>
  </si>
  <si>
    <t>يضاف  إليـه (يخصم منه):</t>
  </si>
  <si>
    <t>صافى الربح (الخسارة) قبل ضرائب الدخل</t>
  </si>
  <si>
    <t>ضــــــــرائب الدخــــــــــــــل</t>
  </si>
  <si>
    <t>صــــافى الـربح أو الخســــارة</t>
  </si>
  <si>
    <t>قائمــة الدخــل</t>
  </si>
  <si>
    <t>يخصم  منـــه : المصروفات الإدارية</t>
  </si>
  <si>
    <t>ايـرادات  و أرباح   أخـــرى</t>
  </si>
  <si>
    <t>ايــرادات الاستثمـــارات</t>
  </si>
  <si>
    <t>أعبــــــاء وخســـــــائر</t>
  </si>
  <si>
    <t>مخصصات (بخلاف الاهلاك ومخصصات هبوط اسعار المخزون)</t>
  </si>
  <si>
    <t>مقارن</t>
  </si>
  <si>
    <t>مجمـل الربح (رصيد مرحل من ح / المتاجرة)</t>
  </si>
  <si>
    <t>صافى أرباح النشاط (رصيد منقول )</t>
  </si>
  <si>
    <t>مجمـــــــل الخســــــــــارة</t>
  </si>
  <si>
    <t>صافى خسائر النشاط (رصيد منقول )</t>
  </si>
  <si>
    <t>( جنيه )</t>
  </si>
  <si>
    <t>مجمـــــــل الربــــــــــــــــــــح</t>
  </si>
  <si>
    <t>صافى أرباح  النشاط (رصيد منقول )</t>
  </si>
  <si>
    <t>صـــــــــــــافى الــربـــــــــــــــح</t>
  </si>
  <si>
    <t>إيرادات (مصروفات)  سنوات سابقـة</t>
  </si>
  <si>
    <t>اربـــــــاح   فــــروق عملــــــــــــــه</t>
  </si>
  <si>
    <t>خســـــــــــــــائر غير عاديــــــــة</t>
  </si>
  <si>
    <t>أرباح (خسائر) فروق عملــــــــــه</t>
  </si>
  <si>
    <t>أربـــــــاح  (خسائر) رأسماليــــــة</t>
  </si>
  <si>
    <t>صـــــــــــــافى الخســـــــــــــارة</t>
  </si>
  <si>
    <t>قائمــة المركز المالى</t>
  </si>
  <si>
    <t>سنة المقارنة</t>
  </si>
  <si>
    <t>الصافى</t>
  </si>
  <si>
    <t>مجمع</t>
  </si>
  <si>
    <t>التكلفة</t>
  </si>
  <si>
    <t>الأصـــــول طويلة الأجل</t>
  </si>
  <si>
    <t>الاهلاك</t>
  </si>
  <si>
    <t>أصــــــول  ثابتـــــــه</t>
  </si>
  <si>
    <t>أراضــــــــــــــــــــــــــــــــى</t>
  </si>
  <si>
    <t>مبانى وانشاءات ومرافق وطرق</t>
  </si>
  <si>
    <t>آلات ومعـــــــــــــــــــــــــدات</t>
  </si>
  <si>
    <t>وســـــائل نقــل وانتقـــــــــال</t>
  </si>
  <si>
    <t>عــــــــــــــــــــــــــدد وأدوات</t>
  </si>
  <si>
    <t>أثـــــــــاث وتجهيزات مكتبية</t>
  </si>
  <si>
    <t>مشروعات تحت التنفيذ</t>
  </si>
  <si>
    <t>تكــــــــــــــــــوين استثمارى</t>
  </si>
  <si>
    <t>انفـــــــــــــــــــاق استثمارى</t>
  </si>
  <si>
    <t>استثمارات طويلة الأجل</t>
  </si>
  <si>
    <t>استثمارات فى سندات (حكومية )</t>
  </si>
  <si>
    <t>قروض وأرصدة مدينة طويلة الأجل</t>
  </si>
  <si>
    <t>قروض لجهات أخــــــــــــــــــرى</t>
  </si>
  <si>
    <t>أصول غير ملموسه بالصافى</t>
  </si>
  <si>
    <t>نفقات مرسمله بالصــــــــــــافى</t>
  </si>
  <si>
    <t xml:space="preserve">مجموع الأصول طويلة الأجل </t>
  </si>
  <si>
    <t>الأصــــــــــول المتداولة</t>
  </si>
  <si>
    <t>مخـــــــــــــــــــزون</t>
  </si>
  <si>
    <t>مخزون انتاج غير تـــــــــــــــــــــــــام</t>
  </si>
  <si>
    <t>اعتمادات مستندية  لشراء سلع وخدمات</t>
  </si>
  <si>
    <t>عملاء وأوراق قبض وحسابات مدينة</t>
  </si>
  <si>
    <t>أوراق قبــــــــــــــــــــــــــــــــــــــــض</t>
  </si>
  <si>
    <t>حسابات مدينه لدى المصالح والهيئـــات</t>
  </si>
  <si>
    <t>ايرادات مستحقة التحصيـــــــــــــــــل</t>
  </si>
  <si>
    <t>مـــــــــــــــــــــوردون ( أرصدة مدينه)</t>
  </si>
  <si>
    <t>حسابات مدينه أخــــــــــــــــــــــــرى</t>
  </si>
  <si>
    <t>نقدية بالبنوك والصندوق</t>
  </si>
  <si>
    <t>ودائع لاجل أو باخطار ســـــــــــــــابق</t>
  </si>
  <si>
    <t>حسابات جارية بالبنــــــــــــــــــــوك</t>
  </si>
  <si>
    <t>نقدية بالصنــــــــــــــــــــــــــــــدوق</t>
  </si>
  <si>
    <t>مجموع الأصول المتداولـــــــــــــــــــة</t>
  </si>
  <si>
    <t>بعــــــــــــــــــــــــده  ،</t>
  </si>
  <si>
    <t>*</t>
  </si>
  <si>
    <t>الإيضاحات المتممة جزء لايتجزأ من القوائم المالية وتقرأ معها</t>
  </si>
  <si>
    <t>( تابع )قائمــة المركز المالى</t>
  </si>
  <si>
    <t>الالتزامات المتداولة</t>
  </si>
  <si>
    <t>مخصصــــــــــات</t>
  </si>
  <si>
    <t>مخصص ضرائب متنازع عليهـــــــــــــا</t>
  </si>
  <si>
    <t>مخصص مطالبات و منازعــــــــــــــات</t>
  </si>
  <si>
    <t>مخصصـات أخــرى</t>
  </si>
  <si>
    <t>مستحقات عماليـــــــــــــــــــــــــــة</t>
  </si>
  <si>
    <t>فروق خلافات مورديــــــــــــــــــــــن</t>
  </si>
  <si>
    <t>بنــــــــوك  دائنــــــه</t>
  </si>
  <si>
    <t>سحب على المكشـــــــــــــــــــــوف</t>
  </si>
  <si>
    <t>موردون وأوراق دفع وحسابات دائنه</t>
  </si>
  <si>
    <t>مــــــــــــــــــــــــــــــــــــــــــوردون</t>
  </si>
  <si>
    <t>أوراق دفـــــــــــــــــــــــــــــــــــــــع</t>
  </si>
  <si>
    <t>حسابات  دائنه للمصالح والهيئــــات</t>
  </si>
  <si>
    <t>دائنـــــــــو التوزيعـــــــــــــــــــــات</t>
  </si>
  <si>
    <t>مصروفات مستحقة الســـــــــــــــداد</t>
  </si>
  <si>
    <t>عمـــــــــــــــــلاء ( أرصدة  دائنـــه )</t>
  </si>
  <si>
    <t>حسابات دائنه أخــــــــــــــــــــــرى</t>
  </si>
  <si>
    <t>أقساط قروض طويلة الأجل مستحقة السداد</t>
  </si>
  <si>
    <t>مجموع الالتزامات المتداولـــــــــــــة</t>
  </si>
  <si>
    <t xml:space="preserve">رأس المال العامـــــــــــــــــــــــل </t>
  </si>
  <si>
    <t>إجمالى الاستثمارات  ويتم تمويله على النحو التالى:</t>
  </si>
  <si>
    <t>حفــــوق الملكيـــة</t>
  </si>
  <si>
    <t>رأس المال المصدر (المدفـــوع بالكامل)</t>
  </si>
  <si>
    <t>احتياطى قانونـــــــــــــــــــــــــى</t>
  </si>
  <si>
    <t>احتياطى نظامــــــــــــــــــــــــــى</t>
  </si>
  <si>
    <t>احتياطى رأسمالــــــــــــــــــــــــى</t>
  </si>
  <si>
    <t>احتياطيات أخـــــرى</t>
  </si>
  <si>
    <t>احتياطى يستثمر فى سندات حكومية</t>
  </si>
  <si>
    <t>احتياطى  الأصول الثابتة المهلكة دفترياً</t>
  </si>
  <si>
    <t>احتياطى اضافـــــــــــــــــــــــــــــــى</t>
  </si>
  <si>
    <t>مجموع حقوق الملكيـــــــــــــــــــــة</t>
  </si>
  <si>
    <t>التزامات طويله الاجــــل</t>
  </si>
  <si>
    <t>قروض طويله الاجل من شركات قابضه</t>
  </si>
  <si>
    <t>اجمالي تمويل الاستثمـــــــــــار</t>
  </si>
  <si>
    <t>ايـــــــــرادات وأربـــــــاح  متنوعة</t>
  </si>
  <si>
    <t>إيرادات وأرباح (خسائر) غير عاديـة</t>
  </si>
  <si>
    <t>قائمة التدفقات النقدية</t>
  </si>
  <si>
    <t>التدفقات النقدية من أنشطة التشغيل</t>
  </si>
  <si>
    <t>تسوية البنود غير العادية</t>
  </si>
  <si>
    <t>الاهـــــــــــلاك والاستهـــــــــــلاك</t>
  </si>
  <si>
    <t>تسوية البنود التى تؤثر على صافى الربح (الخسارة) ولاتدخل ضمن التدفقات من أنشطة التشغيل :</t>
  </si>
  <si>
    <t>تسوية التغييرات فى أرصدة المخزون والحسابات المدينة والدائنة :</t>
  </si>
  <si>
    <t>إجمـــــــــــــــالى التسويـــــات</t>
  </si>
  <si>
    <t>التدفقات النقدية من أنشطة الاستثمار</t>
  </si>
  <si>
    <t>مدفوعات لاقتناء أصول ثابتة (مشروعات تحت التنفيذ)</t>
  </si>
  <si>
    <t>متحصلات من قروض طويلة الأجـــــــل</t>
  </si>
  <si>
    <t>التدفقات النقدية من أنشطة التمويل</t>
  </si>
  <si>
    <t>رصيد النقدية وما فى حكمها أول الفترة المالية</t>
  </si>
  <si>
    <t>رصيد النقدية وما فى حكمها أخر الفترة المالية</t>
  </si>
  <si>
    <t>بيــــــــــــــــــــان</t>
  </si>
  <si>
    <t xml:space="preserve">رقم </t>
  </si>
  <si>
    <t>رصيد</t>
  </si>
  <si>
    <t>الزيادة</t>
  </si>
  <si>
    <t>النقص</t>
  </si>
  <si>
    <t>الإيضاح</t>
  </si>
  <si>
    <t>أول المدة</t>
  </si>
  <si>
    <t>أخر المدة</t>
  </si>
  <si>
    <t>رأس المـــــــــال المدفــــــــــوع</t>
  </si>
  <si>
    <t>احتياطى قانونــــــــــــــــــــــــــــى</t>
  </si>
  <si>
    <t>احتياطى نظامـــــــــــــــــــــــــــــى</t>
  </si>
  <si>
    <t>احتياطى رأسمالــــــــــــــــــــــــــى</t>
  </si>
  <si>
    <t>إحتياطيات اخـــــــــــــرى</t>
  </si>
  <si>
    <t>احتياطى  يستثمر فى سندات حكومية</t>
  </si>
  <si>
    <t>تمويــــــــــــــل إعتمـــــــــادات</t>
  </si>
  <si>
    <t>تكـــــــــــاليف تطـويـــــــــر</t>
  </si>
  <si>
    <t>خســـــــــــــــائر فروق عملــــــــه</t>
  </si>
  <si>
    <t>تسهيــــــــــــــــلات  إعتمـــــــــــادات</t>
  </si>
  <si>
    <t xml:space="preserve">مخصصــــــــــــــــــــــــــــــــــــات </t>
  </si>
  <si>
    <t>مخصصــــــــات  انتفى الغرض منها</t>
  </si>
  <si>
    <t>إيرادات النشــــــــــاط</t>
  </si>
  <si>
    <t>إجمالى مبيعات إنتاج تام</t>
  </si>
  <si>
    <t>إجمالى مبيعات بضائع مشتراة</t>
  </si>
  <si>
    <t>خدمات مباعة</t>
  </si>
  <si>
    <t>إيرادات تشغيل للغير</t>
  </si>
  <si>
    <t>عائد عقود تأجير تمويلى</t>
  </si>
  <si>
    <t>إيرادات النشاط الأخرى</t>
  </si>
  <si>
    <t>يضاف إليهـــــــــــــــــا</t>
  </si>
  <si>
    <t>مخلفات الإنتاج ( بصافى قيمتها البيعية )</t>
  </si>
  <si>
    <t>التغير فى المخزون بسعر البيع ( آخر المدة - أول المدة )</t>
  </si>
  <si>
    <t>تغير مخزون انتاج  غير تام\  (بالتكلفة)</t>
  </si>
  <si>
    <t>تغير مخزون انتاج تام ( بسعر البيع )</t>
  </si>
  <si>
    <t>تغير مخزون بضائع مشتراة بغرض البيع</t>
  </si>
  <si>
    <t>يخصم منها :</t>
  </si>
  <si>
    <t>مشتريات بضائع بغرض البيع</t>
  </si>
  <si>
    <t xml:space="preserve">الإنتاج الإجمالى بسعر السوق </t>
  </si>
  <si>
    <t>يخصم منهه :</t>
  </si>
  <si>
    <t>الإهلاك والإستهلاك</t>
  </si>
  <si>
    <t>الإنتاج الصافى بسعر السوق</t>
  </si>
  <si>
    <t>الإنتاج  الإجمالى بسعر السوق</t>
  </si>
  <si>
    <t>يخصم منه :</t>
  </si>
  <si>
    <t>ضرائب ورسوم سلعية</t>
  </si>
  <si>
    <t>رسوم جمركية</t>
  </si>
  <si>
    <t>رسوم إنتاج</t>
  </si>
  <si>
    <t>حصيلة  خزانة</t>
  </si>
  <si>
    <t>ضريبة مبيعات</t>
  </si>
  <si>
    <t>ضرائب ورسوم أخرى (غير مباشرة على النشاط)</t>
  </si>
  <si>
    <t>إعانات إنتاج وتصدير</t>
  </si>
  <si>
    <t>الإنتاج الإجمالى بتكلفة عوامل الإنتاج</t>
  </si>
  <si>
    <t>تكلفة السلع والخدمات الوسيطة (1) ( بدون ضرائب ورسوم الشراء )</t>
  </si>
  <si>
    <t>القيمة المضافة الإجمالية</t>
  </si>
  <si>
    <t>القيمة المضافة الصافية</t>
  </si>
  <si>
    <t>توزيعات القيمة (عوائد عوامل الإنتاج)</t>
  </si>
  <si>
    <t>1- الأجـــــــــــــــور</t>
  </si>
  <si>
    <t>أجـــــــور نقديـــــــــــــــــة</t>
  </si>
  <si>
    <t>مزايــــــــا عينيـــــــــــــة</t>
  </si>
  <si>
    <t>تأمينات اجتماعيــــــــة</t>
  </si>
  <si>
    <t>2- إيجار العقارات ( أراضى ومبانى)</t>
  </si>
  <si>
    <t>إيجــــــــار  فعلــــــــــى</t>
  </si>
  <si>
    <t>3- الفوائــــــــد</t>
  </si>
  <si>
    <t>فوائد فعلية</t>
  </si>
  <si>
    <t xml:space="preserve">4- ربح الإنتاج </t>
  </si>
  <si>
    <r>
      <t xml:space="preserve">مشغولات داخلية </t>
    </r>
    <r>
      <rPr>
        <vertAlign val="superscript"/>
        <sz val="14"/>
        <rFont val="SKR HEAD1"/>
        <family val="0"/>
      </rPr>
      <t>(1)</t>
    </r>
    <r>
      <rPr>
        <sz val="14"/>
        <rFont val="SKR HEAD1"/>
        <family val="0"/>
      </rPr>
      <t xml:space="preserve"> ( بسعر السوق )</t>
    </r>
  </si>
  <si>
    <r>
      <t xml:space="preserve">فرق الإيجــــــــــــــار </t>
    </r>
    <r>
      <rPr>
        <vertAlign val="superscript"/>
        <sz val="14"/>
        <rFont val="SKR HEAD1"/>
        <family val="0"/>
      </rPr>
      <t>(1)</t>
    </r>
  </si>
  <si>
    <r>
      <t xml:space="preserve">فرق الفوائد المحسوبة </t>
    </r>
    <r>
      <rPr>
        <vertAlign val="superscript"/>
        <sz val="14"/>
        <rFont val="SKR HEAD1"/>
        <family val="0"/>
      </rPr>
      <t>(2)</t>
    </r>
  </si>
  <si>
    <t>الفترة</t>
  </si>
  <si>
    <t>خسائر(ارباح) تقييم العمــلات الأجنبية</t>
  </si>
  <si>
    <t>خسائر (ارباح) بيع الأصول الثابتة</t>
  </si>
  <si>
    <t>خسائر(ارباح)  غير عاديــــــــــــة</t>
  </si>
  <si>
    <t>النقص(الزيادة) فى العملاء وأوراق القبض ومدينى التشغيل</t>
  </si>
  <si>
    <t>الزيادة(النقـص) فى الموردين وأوراق الدفــع  ودائنى التشغيل</t>
  </si>
  <si>
    <t>رأس المــــــــال المصــــــــــــدر</t>
  </si>
  <si>
    <t>الإحتياطيات</t>
  </si>
  <si>
    <t>احتياطى الأصول الثابته المهلكه دفترياً</t>
  </si>
  <si>
    <t>احتياطى إضافـــــــــــــــــــــــــــى</t>
  </si>
  <si>
    <t>أربـــــــــــــــــــاح مرحلــــــــــــــــه</t>
  </si>
  <si>
    <t>مخصصات (بخلاف الاهلاك ومخصصات هبوط أسعار المخزون)</t>
  </si>
  <si>
    <t>منح واعانات</t>
  </si>
  <si>
    <t>قروض طويلة الاجل</t>
  </si>
  <si>
    <t>يخصم منه:</t>
  </si>
  <si>
    <t>سداد قروض طويلة الاجل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</si>
  <si>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</si>
  <si>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</si>
  <si>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</si>
  <si>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</si>
  <si>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</si>
  <si>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</si>
  <si>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</si>
  <si>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</si>
  <si>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</si>
  <si>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(19)</t>
  </si>
  <si>
    <t>مجمـــــــل الخســـــــــــــارة</t>
  </si>
  <si>
    <t>تقديرى</t>
  </si>
  <si>
    <t>مجمــــــــــل الربـــــــــــح  (خسارة)</t>
  </si>
  <si>
    <t>صافى أرباح  (خسائر)النشاط قبل مصروفات  التمويل والفوائد الدائنة</t>
  </si>
  <si>
    <t xml:space="preserve">صافى أرباح  (خسائر) النشاط </t>
  </si>
  <si>
    <t>الشركه العامه لصناعه الورق  (راكتا)</t>
  </si>
  <si>
    <t>القطاع المالى</t>
  </si>
  <si>
    <t>مخصص هبوط اسعار مخزون انتاج تام</t>
  </si>
  <si>
    <t>النقص (الزيادة)  فى المخـــزون</t>
  </si>
  <si>
    <t>متحصلات من استثمارات مالية</t>
  </si>
  <si>
    <t xml:space="preserve">صافى  الربــــــح (الخســـــــــــــارة) </t>
  </si>
  <si>
    <t xml:space="preserve"> 2008/12/31</t>
  </si>
  <si>
    <t>s</t>
  </si>
  <si>
    <t>hghfghf</t>
  </si>
  <si>
    <t>عملاء بعد خصم المخصص البالغ قيمته 1923699  جنية</t>
  </si>
  <si>
    <t>غطـــــــــــــــــــاء خطـــــاب  ضمــــــــان</t>
  </si>
  <si>
    <t>أرباح (خسائر)مرحلـــــــــــــــــــــــــــــــــــــه</t>
  </si>
  <si>
    <t>قروض طويلية الاجل من البنوك</t>
  </si>
  <si>
    <t>30 / 6 / 2010</t>
  </si>
  <si>
    <t>مخزون انتاج  تام بعد خصم المخصص  البالغ  1406032جنية</t>
  </si>
  <si>
    <t>صافى اربــاح (خســــائر )الفترة</t>
  </si>
  <si>
    <t>عن الفترة المالية المنتهية فى 30 / 9/ 2010</t>
  </si>
  <si>
    <t>30 / 9 /2009</t>
  </si>
  <si>
    <t>30 / 9 /2010</t>
  </si>
  <si>
    <t>أيـــرادات واربـــــاح غيــــر عاديـــــة</t>
  </si>
  <si>
    <t>فى09/30/ 2010</t>
  </si>
  <si>
    <t>مخزون خامات ومواد وقطع غيــــــــــار بعد خصم المخصص  البالغ 279500جنية</t>
  </si>
  <si>
    <t>30/ 09/ 2009</t>
  </si>
  <si>
    <t>متحصلات من اصدار أسهم رأس المال</t>
  </si>
  <si>
    <t xml:space="preserve"> سحــب على المكشـــــــوف</t>
  </si>
  <si>
    <t xml:space="preserve">توزيعـــــــات أربـــــــاح </t>
  </si>
  <si>
    <t xml:space="preserve">صافى التدفقات النقدية من أنشطة التمويـل </t>
  </si>
  <si>
    <t>التغير فى حركة النقدية خلال الفترة المالية</t>
  </si>
  <si>
    <t>صافى التدفقات النقدية من أنشطة الإستثمار</t>
  </si>
  <si>
    <t xml:space="preserve">صافى التدفقات النقدية من أنشطة التشغيل </t>
  </si>
  <si>
    <t>صــــافى  أربـــاح ( خســـائر) الفترة</t>
  </si>
</sst>
</file>

<file path=xl/styles.xml><?xml version="1.0" encoding="utf-8"?>
<styleSheet xmlns="http://schemas.openxmlformats.org/spreadsheetml/2006/main">
  <numFmts count="39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ج.م.&quot;#,##0;&quot;ج.م.&quot;\-#,##0"/>
    <numFmt numFmtId="171" formatCode="&quot;ج.م.&quot;#,##0;[Red]&quot;ج.م.&quot;\-#,##0"/>
    <numFmt numFmtId="172" formatCode="&quot;ج.م.&quot;#,##0.00;&quot;ج.م.&quot;\-#,##0.00"/>
    <numFmt numFmtId="173" formatCode="&quot;ج.م.&quot;#,##0.00;[Red]&quot;ج.م.&quot;\-#,##0.00"/>
    <numFmt numFmtId="174" formatCode="_ &quot;ج.م.&quot;* #,##0_ ;_ &quot;ج.م.&quot;* \-#,##0_ ;_ &quot;ج.م.&quot;* &quot;-&quot;_ ;_ @_ "/>
    <numFmt numFmtId="175" formatCode="_ * #,##0_ ;_ * \-#,##0_ ;_ * &quot;-&quot;_ ;_ @_ "/>
    <numFmt numFmtId="176" formatCode="_ &quot;ج.م.&quot;* #,##0.00_ ;_ &quot;ج.م.&quot;* \-#,##0.00_ ;_ &quot;ج.م.&quot;* &quot;-&quot;??_ ;_ @_ "/>
    <numFmt numFmtId="177" formatCode="_ * #,##0.00_ ;_ * \-#,##0.00_ ;_ * &quot;-&quot;??_ ;_ @_ "/>
    <numFmt numFmtId="178" formatCode="d\-mmm\-yy"/>
    <numFmt numFmtId="179" formatCode="d/m/yy"/>
    <numFmt numFmtId="180" formatCode="0;[Red]\(0\)"/>
    <numFmt numFmtId="181" formatCode="\(0\);[Red]\(0\)"/>
    <numFmt numFmtId="182" formatCode="\(0\);[Red]0"/>
    <numFmt numFmtId="183" formatCode="0;[Red]0"/>
    <numFmt numFmtId="184" formatCode="[Red]0\;\(0\)"/>
    <numFmt numFmtId="185" formatCode="\(\)"/>
    <numFmt numFmtId="186" formatCode="\(########\)"/>
    <numFmt numFmtId="187" formatCode="&quot;جنيه&quot;\ #,##0_-;&quot;جنيه&quot;\ #,##0\-"/>
    <numFmt numFmtId="188" formatCode="&quot;جنيه&quot;\ #,##0_-;[Red]&quot;جنيه&quot;\ #,##0\-"/>
    <numFmt numFmtId="189" formatCode="&quot;جنيه&quot;\ #,##0.00_-;&quot;جنيه&quot;\ #,##0.00\-"/>
    <numFmt numFmtId="190" formatCode="&quot;جنيه&quot;\ #,##0.00_-;[Red]&quot;جنيه&quot;\ #,##0.00\-"/>
    <numFmt numFmtId="191" formatCode="_-&quot;جنيه&quot;\ * #,##0_-;_-&quot;جنيه&quot;\ * #,##0\-;_-&quot;جنيه&quot;\ * &quot;-&quot;_-;_-@_-"/>
    <numFmt numFmtId="192" formatCode="_-&quot;جنيه&quot;\ * #,##0.00_-;_-&quot;جنيه&quot;\ * #,##0.00\-;_-&quot;جنيه&quot;\ * &quot;-&quot;??_-;_-@_-"/>
    <numFmt numFmtId="193" formatCode="[$-C01]dd\ mmmm\,\ yyyy"/>
    <numFmt numFmtId="194" formatCode="0.000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SKR HEAD1"/>
      <family val="0"/>
    </font>
    <font>
      <sz val="12"/>
      <name val="SKR HEAD1"/>
      <family val="0"/>
    </font>
    <font>
      <sz val="10"/>
      <name val="SKR HEAD1"/>
      <family val="0"/>
    </font>
    <font>
      <sz val="14"/>
      <name val="SKR HEAD1"/>
      <family val="0"/>
    </font>
    <font>
      <sz val="16"/>
      <name val="SKR HEAD1"/>
      <family val="0"/>
    </font>
    <font>
      <b/>
      <sz val="12"/>
      <name val="SKR HEAD2 Outlined"/>
      <family val="0"/>
    </font>
    <font>
      <b/>
      <u val="single"/>
      <sz val="14"/>
      <name val="SKR HEAD1"/>
      <family val="0"/>
    </font>
    <font>
      <b/>
      <sz val="14"/>
      <name val="SKR HEAD1 Outlined"/>
      <family val="0"/>
    </font>
    <font>
      <u val="single"/>
      <sz val="14"/>
      <name val="SKR HEAD1"/>
      <family val="0"/>
    </font>
    <font>
      <sz val="14"/>
      <name val="SKR HEAD2 Outlined"/>
      <family val="0"/>
    </font>
    <font>
      <b/>
      <sz val="14"/>
      <name val="SKR HEAD1"/>
      <family val="0"/>
    </font>
    <font>
      <b/>
      <sz val="13"/>
      <name val="SKR HEAD1"/>
      <family val="0"/>
    </font>
    <font>
      <b/>
      <sz val="10"/>
      <name val="SKR HEAD1"/>
      <family val="0"/>
    </font>
    <font>
      <b/>
      <sz val="12"/>
      <name val="Simplified Arabic"/>
      <family val="0"/>
    </font>
    <font>
      <sz val="11"/>
      <name val="SKR HEAD1"/>
      <family val="0"/>
    </font>
    <font>
      <u val="single"/>
      <sz val="12"/>
      <name val="SKR HEAD1"/>
      <family val="0"/>
    </font>
    <font>
      <u val="single"/>
      <sz val="14"/>
      <name val="SKR HEAD1 Outlined"/>
      <family val="0"/>
    </font>
    <font>
      <b/>
      <sz val="14"/>
      <name val="Arial"/>
      <family val="2"/>
    </font>
    <font>
      <sz val="13"/>
      <name val="SKR HEAD1"/>
      <family val="0"/>
    </font>
    <font>
      <vertAlign val="superscript"/>
      <sz val="14"/>
      <name val="SKR HEAD1"/>
      <family val="0"/>
    </font>
    <font>
      <sz val="14"/>
      <name val="SKR HEAD1 Outlined"/>
      <family val="0"/>
    </font>
    <font>
      <b/>
      <sz val="18"/>
      <name val="SKR HEAD1"/>
      <family val="0"/>
    </font>
    <font>
      <b/>
      <sz val="11"/>
      <name val="SKR HEAD1"/>
      <family val="0"/>
    </font>
    <font>
      <b/>
      <sz val="14"/>
      <name val="SKR HEAD2 Outlined"/>
      <family val="0"/>
    </font>
    <font>
      <b/>
      <sz val="10.5"/>
      <name val="SKR HEAD1"/>
      <family val="0"/>
    </font>
    <font>
      <b/>
      <sz val="16"/>
      <name val="SKR HEAD1"/>
      <family val="0"/>
    </font>
    <font>
      <b/>
      <u val="single"/>
      <sz val="11"/>
      <name val="SKR HEAD1 Outlined"/>
      <family val="0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Monotype Koufi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readingOrder="2"/>
    </xf>
    <xf numFmtId="14" fontId="4" fillId="0" borderId="1" xfId="0" applyNumberFormat="1" applyFont="1" applyBorder="1" applyAlignment="1">
      <alignment horizontal="center" readingOrder="2"/>
    </xf>
    <xf numFmtId="0" fontId="4" fillId="0" borderId="2" xfId="0" applyFont="1" applyBorder="1" applyAlignment="1">
      <alignment horizontal="right" indent="1" readingOrder="2"/>
    </xf>
    <xf numFmtId="0" fontId="4" fillId="0" borderId="3" xfId="0" applyFont="1" applyBorder="1" applyAlignment="1">
      <alignment horizontal="right" indent="1" readingOrder="2"/>
    </xf>
    <xf numFmtId="0" fontId="4" fillId="0" borderId="0" xfId="0" applyFont="1" applyBorder="1" applyAlignment="1">
      <alignment horizontal="right" indent="1" readingOrder="2"/>
    </xf>
    <xf numFmtId="0" fontId="4" fillId="0" borderId="1" xfId="0" applyFont="1" applyBorder="1" applyAlignment="1">
      <alignment horizontal="right" indent="1" readingOrder="2"/>
    </xf>
    <xf numFmtId="0" fontId="4" fillId="0" borderId="0" xfId="0" applyFont="1" applyBorder="1" applyAlignment="1">
      <alignment horizontal="right" readingOrder="2"/>
    </xf>
    <xf numFmtId="0" fontId="4" fillId="0" borderId="4" xfId="0" applyFont="1" applyBorder="1" applyAlignment="1">
      <alignment horizontal="center" readingOrder="2"/>
    </xf>
    <xf numFmtId="0" fontId="4" fillId="0" borderId="5" xfId="0" applyFont="1" applyBorder="1" applyAlignment="1">
      <alignment horizontal="right" indent="1" readingOrder="2"/>
    </xf>
    <xf numFmtId="0" fontId="4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center" readingOrder="2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 readingOrder="2"/>
    </xf>
    <xf numFmtId="0" fontId="7" fillId="0" borderId="2" xfId="0" applyFont="1" applyBorder="1" applyAlignment="1">
      <alignment horizontal="right" readingOrder="2"/>
    </xf>
    <xf numFmtId="0" fontId="7" fillId="0" borderId="2" xfId="0" applyFont="1" applyBorder="1" applyAlignment="1">
      <alignment readingOrder="2"/>
    </xf>
    <xf numFmtId="0" fontId="7" fillId="0" borderId="0" xfId="0" applyFont="1" applyAlignment="1">
      <alignment readingOrder="2"/>
    </xf>
    <xf numFmtId="0" fontId="7" fillId="0" borderId="2" xfId="0" applyFont="1" applyBorder="1" applyAlignment="1">
      <alignment/>
    </xf>
    <xf numFmtId="0" fontId="9" fillId="0" borderId="2" xfId="0" applyFont="1" applyBorder="1" applyAlignment="1">
      <alignment horizontal="center" readingOrder="2"/>
    </xf>
    <xf numFmtId="0" fontId="10" fillId="0" borderId="2" xfId="0" applyFont="1" applyBorder="1" applyAlignment="1">
      <alignment horizontal="right" indent="1" readingOrder="2"/>
    </xf>
    <xf numFmtId="0" fontId="7" fillId="0" borderId="4" xfId="0" applyFont="1" applyBorder="1" applyAlignment="1">
      <alignment horizontal="right" indent="1" readingOrder="2"/>
    </xf>
    <xf numFmtId="0" fontId="12" fillId="0" borderId="2" xfId="0" applyFont="1" applyBorder="1" applyAlignment="1">
      <alignment horizontal="right" readingOrder="2"/>
    </xf>
    <xf numFmtId="0" fontId="7" fillId="0" borderId="2" xfId="0" applyFont="1" applyBorder="1" applyAlignment="1">
      <alignment horizontal="right" indent="1" readingOrder="2"/>
    </xf>
    <xf numFmtId="0" fontId="7" fillId="0" borderId="0" xfId="0" applyFont="1" applyAlignment="1">
      <alignment horizontal="center" readingOrder="2"/>
    </xf>
    <xf numFmtId="0" fontId="7" fillId="0" borderId="0" xfId="0" applyFont="1" applyAlignment="1">
      <alignment horizontal="right" indent="1" readingOrder="2"/>
    </xf>
    <xf numFmtId="0" fontId="4" fillId="0" borderId="4" xfId="0" applyFont="1" applyBorder="1" applyAlignment="1">
      <alignment horizontal="center" vertical="center" readingOrder="2"/>
    </xf>
    <xf numFmtId="0" fontId="7" fillId="0" borderId="2" xfId="0" applyFont="1" applyBorder="1" applyAlignment="1">
      <alignment vertical="center" readingOrder="2"/>
    </xf>
    <xf numFmtId="0" fontId="5" fillId="0" borderId="1" xfId="0" applyFont="1" applyBorder="1" applyAlignment="1">
      <alignment horizontal="center" vertical="center" readingOrder="2"/>
    </xf>
    <xf numFmtId="0" fontId="9" fillId="0" borderId="2" xfId="0" applyFont="1" applyBorder="1" applyAlignment="1">
      <alignment horizontal="center" vertical="center" readingOrder="2"/>
    </xf>
    <xf numFmtId="0" fontId="7" fillId="0" borderId="4" xfId="0" applyFont="1" applyBorder="1" applyAlignment="1">
      <alignment horizontal="right" vertical="center" indent="1" readingOrder="2"/>
    </xf>
    <xf numFmtId="0" fontId="7" fillId="0" borderId="2" xfId="0" applyFont="1" applyBorder="1" applyAlignment="1">
      <alignment horizontal="right" vertical="center" indent="1" readingOrder="2"/>
    </xf>
    <xf numFmtId="0" fontId="5" fillId="0" borderId="2" xfId="0" applyFont="1" applyBorder="1" applyAlignment="1">
      <alignment horizontal="right" vertical="center" indent="1" readingOrder="2"/>
    </xf>
    <xf numFmtId="0" fontId="5" fillId="0" borderId="1" xfId="0" applyFont="1" applyBorder="1" applyAlignment="1">
      <alignment horizontal="right" vertical="center" indent="1" readingOrder="2"/>
    </xf>
    <xf numFmtId="0" fontId="5" fillId="0" borderId="2" xfId="0" applyFont="1" applyBorder="1" applyAlignment="1">
      <alignment horizontal="right" vertical="center" wrapText="1" indent="1" readingOrder="2"/>
    </xf>
    <xf numFmtId="0" fontId="7" fillId="0" borderId="0" xfId="0" applyFont="1" applyBorder="1" applyAlignment="1">
      <alignment readingOrder="2"/>
    </xf>
    <xf numFmtId="0" fontId="7" fillId="0" borderId="1" xfId="0" applyFont="1" applyBorder="1" applyAlignment="1">
      <alignment horizontal="right" vertical="center" indent="1" readingOrder="2"/>
    </xf>
    <xf numFmtId="181" fontId="7" fillId="0" borderId="2" xfId="0" applyNumberFormat="1" applyFont="1" applyBorder="1" applyAlignment="1">
      <alignment horizontal="right" vertical="center" indent="1" readingOrder="2"/>
    </xf>
    <xf numFmtId="0" fontId="14" fillId="0" borderId="4" xfId="0" applyFont="1" applyBorder="1" applyAlignment="1">
      <alignment horizontal="center" readingOrder="2"/>
    </xf>
    <xf numFmtId="0" fontId="7" fillId="0" borderId="1" xfId="0" applyFont="1" applyBorder="1" applyAlignment="1">
      <alignment readingOrder="2"/>
    </xf>
    <xf numFmtId="0" fontId="7" fillId="0" borderId="2" xfId="0" applyFont="1" applyBorder="1" applyAlignment="1">
      <alignment horizontal="center" readingOrder="2"/>
    </xf>
    <xf numFmtId="0" fontId="7" fillId="0" borderId="3" xfId="0" applyFont="1" applyBorder="1" applyAlignment="1">
      <alignment horizontal="right" readingOrder="2"/>
    </xf>
    <xf numFmtId="0" fontId="14" fillId="0" borderId="2" xfId="0" applyFont="1" applyBorder="1" applyAlignment="1">
      <alignment horizontal="right" indent="1" readingOrder="2"/>
    </xf>
    <xf numFmtId="0" fontId="14" fillId="0" borderId="1" xfId="0" applyFont="1" applyBorder="1" applyAlignment="1">
      <alignment horizontal="right" indent="1" readingOrder="2"/>
    </xf>
    <xf numFmtId="0" fontId="14" fillId="0" borderId="0" xfId="0" applyFont="1" applyAlignment="1">
      <alignment/>
    </xf>
    <xf numFmtId="0" fontId="14" fillId="0" borderId="4" xfId="0" applyFont="1" applyBorder="1" applyAlignment="1">
      <alignment horizontal="right" indent="1" readingOrder="2"/>
    </xf>
    <xf numFmtId="14" fontId="4" fillId="0" borderId="1" xfId="0" applyNumberFormat="1" applyFont="1" applyBorder="1" applyAlignment="1" quotePrefix="1">
      <alignment horizontal="center" readingOrder="2"/>
    </xf>
    <xf numFmtId="0" fontId="4" fillId="0" borderId="2" xfId="0" applyFont="1" applyBorder="1" applyAlignment="1">
      <alignment horizontal="right" readingOrder="2"/>
    </xf>
    <xf numFmtId="1" fontId="7" fillId="0" borderId="2" xfId="0" applyNumberFormat="1" applyFont="1" applyBorder="1" applyAlignment="1">
      <alignment horizontal="right" vertical="center" indent="1" readingOrder="2"/>
    </xf>
    <xf numFmtId="180" fontId="7" fillId="0" borderId="2" xfId="0" applyNumberFormat="1" applyFont="1" applyBorder="1" applyAlignment="1">
      <alignment horizontal="right" vertical="center" indent="1" readingOrder="2"/>
    </xf>
    <xf numFmtId="180" fontId="7" fillId="0" borderId="1" xfId="0" applyNumberFormat="1" applyFont="1" applyBorder="1" applyAlignment="1">
      <alignment horizontal="right" vertical="center" indent="1" readingOrder="2"/>
    </xf>
    <xf numFmtId="180" fontId="7" fillId="0" borderId="6" xfId="0" applyNumberFormat="1" applyFont="1" applyBorder="1" applyAlignment="1">
      <alignment horizontal="right" vertical="center" indent="1" readingOrder="2"/>
    </xf>
    <xf numFmtId="180" fontId="14" fillId="0" borderId="2" xfId="0" applyNumberFormat="1" applyFont="1" applyBorder="1" applyAlignment="1">
      <alignment horizontal="right" indent="1" readingOrder="2"/>
    </xf>
    <xf numFmtId="180" fontId="5" fillId="0" borderId="0" xfId="0" applyNumberFormat="1" applyFont="1" applyAlignment="1">
      <alignment readingOrder="2"/>
    </xf>
    <xf numFmtId="180" fontId="7" fillId="0" borderId="2" xfId="0" applyNumberFormat="1" applyFont="1" applyBorder="1" applyAlignment="1">
      <alignment vertical="center" readingOrder="2"/>
    </xf>
    <xf numFmtId="180" fontId="7" fillId="0" borderId="2" xfId="0" applyNumberFormat="1" applyFont="1" applyBorder="1" applyAlignment="1">
      <alignment readingOrder="2"/>
    </xf>
    <xf numFmtId="180" fontId="7" fillId="0" borderId="1" xfId="0" applyNumberFormat="1" applyFont="1" applyBorder="1" applyAlignment="1">
      <alignment vertical="center" readingOrder="2"/>
    </xf>
    <xf numFmtId="180" fontId="14" fillId="0" borderId="6" xfId="0" applyNumberFormat="1" applyFont="1" applyBorder="1" applyAlignment="1">
      <alignment horizontal="right" indent="1" readingOrder="2"/>
    </xf>
    <xf numFmtId="0" fontId="7" fillId="0" borderId="4" xfId="0" applyFont="1" applyBorder="1" applyAlignment="1">
      <alignment horizontal="right" readingOrder="2"/>
    </xf>
    <xf numFmtId="180" fontId="7" fillId="0" borderId="2" xfId="0" applyNumberFormat="1" applyFont="1" applyBorder="1" applyAlignment="1">
      <alignment horizontal="right" readingOrder="2"/>
    </xf>
    <xf numFmtId="180" fontId="7" fillId="0" borderId="6" xfId="0" applyNumberFormat="1" applyFont="1" applyBorder="1" applyAlignment="1">
      <alignment horizontal="right" readingOrder="2"/>
    </xf>
    <xf numFmtId="180" fontId="7" fillId="0" borderId="6" xfId="0" applyNumberFormat="1" applyFont="1" applyBorder="1" applyAlignment="1">
      <alignment readingOrder="2"/>
    </xf>
    <xf numFmtId="180" fontId="7" fillId="0" borderId="0" xfId="0" applyNumberFormat="1" applyFont="1" applyAlignment="1">
      <alignment readingOrder="2"/>
    </xf>
    <xf numFmtId="0" fontId="7" fillId="0" borderId="1" xfId="0" applyFont="1" applyBorder="1" applyAlignment="1">
      <alignment horizontal="right" readingOrder="2"/>
    </xf>
    <xf numFmtId="181" fontId="14" fillId="0" borderId="2" xfId="0" applyNumberFormat="1" applyFont="1" applyBorder="1" applyAlignment="1">
      <alignment horizontal="right" indent="1" readingOrder="2"/>
    </xf>
    <xf numFmtId="180" fontId="14" fillId="0" borderId="2" xfId="0" applyNumberFormat="1" applyFont="1" applyBorder="1" applyAlignment="1">
      <alignment horizontal="right" vertical="center" indent="1" readingOrder="2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readingOrder="2"/>
    </xf>
    <xf numFmtId="0" fontId="7" fillId="0" borderId="1" xfId="0" applyFont="1" applyBorder="1" applyAlignment="1">
      <alignment horizontal="center" vertical="center" readingOrder="2"/>
    </xf>
    <xf numFmtId="16" fontId="17" fillId="0" borderId="7" xfId="0" applyNumberFormat="1" applyFont="1" applyBorder="1" applyAlignment="1" quotePrefix="1">
      <alignment horizontal="right" vertical="center" indent="1" readingOrder="2"/>
    </xf>
    <xf numFmtId="0" fontId="18" fillId="0" borderId="0" xfId="0" applyFont="1" applyAlignment="1">
      <alignment/>
    </xf>
    <xf numFmtId="16" fontId="17" fillId="0" borderId="7" xfId="0" applyNumberFormat="1" applyFont="1" applyBorder="1" applyAlignment="1" quotePrefix="1">
      <alignment horizontal="center" vertical="center" readingOrder="2"/>
    </xf>
    <xf numFmtId="0" fontId="1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readingOrder="2"/>
    </xf>
    <xf numFmtId="0" fontId="19" fillId="0" borderId="2" xfId="0" applyFont="1" applyBorder="1" applyAlignment="1">
      <alignment horizontal="right" vertical="center" wrapText="1" indent="1" readingOrder="2"/>
    </xf>
    <xf numFmtId="0" fontId="19" fillId="0" borderId="2" xfId="0" applyFont="1" applyBorder="1" applyAlignment="1">
      <alignment horizontal="right" vertical="center" wrapText="1" readingOrder="2"/>
    </xf>
    <xf numFmtId="180" fontId="7" fillId="0" borderId="1" xfId="0" applyNumberFormat="1" applyFont="1" applyBorder="1" applyAlignment="1">
      <alignment horizontal="center" vertical="center" readingOrder="2"/>
    </xf>
    <xf numFmtId="180" fontId="7" fillId="0" borderId="4" xfId="0" applyNumberFormat="1" applyFont="1" applyBorder="1" applyAlignment="1">
      <alignment horizontal="right" vertical="center" indent="1" readingOrder="2"/>
    </xf>
    <xf numFmtId="1" fontId="7" fillId="0" borderId="1" xfId="0" applyNumberFormat="1" applyFont="1" applyBorder="1" applyAlignment="1">
      <alignment horizontal="right" vertical="center" indent="1" readingOrder="2"/>
    </xf>
    <xf numFmtId="0" fontId="7" fillId="0" borderId="8" xfId="0" applyFont="1" applyBorder="1" applyAlignment="1">
      <alignment horizontal="center" vertical="center" readingOrder="2"/>
    </xf>
    <xf numFmtId="0" fontId="20" fillId="0" borderId="9" xfId="0" applyFont="1" applyBorder="1" applyAlignment="1">
      <alignment horizontal="center" readingOrder="2"/>
    </xf>
    <xf numFmtId="0" fontId="7" fillId="0" borderId="9" xfId="0" applyFont="1" applyBorder="1" applyAlignment="1">
      <alignment horizontal="right" indent="1" readingOrder="2"/>
    </xf>
    <xf numFmtId="0" fontId="7" fillId="0" borderId="6" xfId="0" applyFont="1" applyBorder="1" applyAlignment="1">
      <alignment horizontal="center" readingOrder="2"/>
    </xf>
    <xf numFmtId="0" fontId="20" fillId="0" borderId="9" xfId="0" applyFont="1" applyBorder="1" applyAlignment="1">
      <alignment horizontal="right" indent="1" readingOrder="2"/>
    </xf>
    <xf numFmtId="181" fontId="7" fillId="0" borderId="2" xfId="0" applyNumberFormat="1" applyFont="1" applyBorder="1" applyAlignment="1">
      <alignment horizontal="center" vertical="center" readingOrder="2"/>
    </xf>
    <xf numFmtId="0" fontId="7" fillId="0" borderId="9" xfId="0" applyFont="1" applyBorder="1" applyAlignment="1">
      <alignment readingOrder="2"/>
    </xf>
    <xf numFmtId="1" fontId="7" fillId="0" borderId="6" xfId="0" applyNumberFormat="1" applyFont="1" applyBorder="1" applyAlignment="1">
      <alignment horizontal="center" vertical="center" readingOrder="2"/>
    </xf>
    <xf numFmtId="0" fontId="7" fillId="0" borderId="10" xfId="0" applyFont="1" applyBorder="1" applyAlignment="1">
      <alignment readingOrder="2"/>
    </xf>
    <xf numFmtId="0" fontId="7" fillId="0" borderId="11" xfId="0" applyFont="1" applyBorder="1" applyAlignment="1">
      <alignment readingOrder="2"/>
    </xf>
    <xf numFmtId="0" fontId="7" fillId="0" borderId="12" xfId="0" applyFont="1" applyBorder="1" applyAlignment="1">
      <alignment readingOrder="2"/>
    </xf>
    <xf numFmtId="1" fontId="7" fillId="0" borderId="13" xfId="0" applyNumberFormat="1" applyFont="1" applyBorder="1" applyAlignment="1">
      <alignment horizontal="right" indent="1" readingOrder="2"/>
    </xf>
    <xf numFmtId="1" fontId="7" fillId="0" borderId="14" xfId="0" applyNumberFormat="1" applyFont="1" applyBorder="1" applyAlignment="1">
      <alignment horizontal="center" readingOrder="2"/>
    </xf>
    <xf numFmtId="0" fontId="22" fillId="0" borderId="0" xfId="0" applyFont="1" applyAlignment="1">
      <alignment/>
    </xf>
    <xf numFmtId="180" fontId="14" fillId="0" borderId="4" xfId="0" applyNumberFormat="1" applyFont="1" applyBorder="1" applyAlignment="1">
      <alignment horizontal="right" indent="1" readingOrder="2"/>
    </xf>
    <xf numFmtId="0" fontId="7" fillId="0" borderId="6" xfId="0" applyFont="1" applyBorder="1" applyAlignment="1">
      <alignment horizontal="right" readingOrder="2"/>
    </xf>
    <xf numFmtId="180" fontId="7" fillId="0" borderId="2" xfId="0" applyNumberFormat="1" applyFont="1" applyBorder="1" applyAlignment="1">
      <alignment horizontal="right" vertical="top" readingOrder="2"/>
    </xf>
    <xf numFmtId="0" fontId="7" fillId="0" borderId="15" xfId="0" applyFont="1" applyBorder="1" applyAlignment="1">
      <alignment horizontal="center" readingOrder="2"/>
    </xf>
    <xf numFmtId="0" fontId="7" fillId="0" borderId="8" xfId="0" applyFont="1" applyBorder="1" applyAlignment="1">
      <alignment horizontal="center" readingOrder="2"/>
    </xf>
    <xf numFmtId="0" fontId="7" fillId="0" borderId="16" xfId="0" applyFont="1" applyBorder="1" applyAlignment="1">
      <alignment readingOrder="2"/>
    </xf>
    <xf numFmtId="0" fontId="7" fillId="0" borderId="9" xfId="0" applyFont="1" applyBorder="1" applyAlignment="1">
      <alignment horizontal="center" readingOrder="2"/>
    </xf>
    <xf numFmtId="0" fontId="7" fillId="0" borderId="3" xfId="0" applyFont="1" applyBorder="1" applyAlignment="1">
      <alignment readingOrder="2"/>
    </xf>
    <xf numFmtId="0" fontId="20" fillId="0" borderId="3" xfId="0" applyFont="1" applyBorder="1" applyAlignment="1">
      <alignment horizontal="center" readingOrder="2"/>
    </xf>
    <xf numFmtId="0" fontId="7" fillId="0" borderId="3" xfId="0" applyFont="1" applyBorder="1" applyAlignment="1">
      <alignment horizontal="right" indent="1" readingOrder="2"/>
    </xf>
    <xf numFmtId="0" fontId="7" fillId="0" borderId="1" xfId="0" applyFont="1" applyBorder="1" applyAlignment="1">
      <alignment horizontal="center" readingOrder="2"/>
    </xf>
    <xf numFmtId="181" fontId="7" fillId="0" borderId="9" xfId="0" applyNumberFormat="1" applyFont="1" applyBorder="1" applyAlignment="1">
      <alignment horizontal="right" vertical="center" indent="1" readingOrder="2"/>
    </xf>
    <xf numFmtId="0" fontId="7" fillId="0" borderId="17" xfId="0" applyFont="1" applyBorder="1" applyAlignment="1">
      <alignment horizontal="center" readingOrder="2"/>
    </xf>
    <xf numFmtId="0" fontId="7" fillId="0" borderId="18" xfId="0" applyFont="1" applyBorder="1" applyAlignment="1">
      <alignment horizontal="center" readingOrder="2"/>
    </xf>
    <xf numFmtId="0" fontId="7" fillId="0" borderId="12" xfId="0" applyFont="1" applyBorder="1" applyAlignment="1">
      <alignment horizontal="center" readingOrder="2"/>
    </xf>
    <xf numFmtId="0" fontId="20" fillId="0" borderId="19" xfId="0" applyFont="1" applyBorder="1" applyAlignment="1">
      <alignment horizontal="center" readingOrder="2"/>
    </xf>
    <xf numFmtId="0" fontId="7" fillId="0" borderId="20" xfId="0" applyFont="1" applyBorder="1" applyAlignment="1">
      <alignment horizontal="center" readingOrder="2"/>
    </xf>
    <xf numFmtId="0" fontId="7" fillId="0" borderId="4" xfId="0" applyFont="1" applyBorder="1" applyAlignment="1">
      <alignment horizontal="center" readingOrder="2"/>
    </xf>
    <xf numFmtId="0" fontId="7" fillId="0" borderId="20" xfId="0" applyFont="1" applyBorder="1" applyAlignment="1">
      <alignment readingOrder="2"/>
    </xf>
    <xf numFmtId="0" fontId="7" fillId="0" borderId="3" xfId="0" applyFont="1" applyBorder="1" applyAlignment="1">
      <alignment horizontal="center" readingOrder="2"/>
    </xf>
    <xf numFmtId="181" fontId="7" fillId="0" borderId="3" xfId="0" applyNumberFormat="1" applyFont="1" applyBorder="1" applyAlignment="1">
      <alignment horizontal="right" vertical="center" indent="1" readingOrder="2"/>
    </xf>
    <xf numFmtId="0" fontId="7" fillId="0" borderId="21" xfId="0" applyFont="1" applyBorder="1" applyAlignment="1">
      <alignment horizontal="center" readingOrder="2"/>
    </xf>
    <xf numFmtId="0" fontId="7" fillId="0" borderId="3" xfId="0" applyFont="1" applyBorder="1" applyAlignment="1">
      <alignment horizontal="right" vertical="center" wrapText="1" indent="1" readingOrder="2"/>
    </xf>
    <xf numFmtId="0" fontId="20" fillId="0" borderId="21" xfId="0" applyFont="1" applyBorder="1" applyAlignment="1">
      <alignment horizontal="center" readingOrder="2"/>
    </xf>
    <xf numFmtId="0" fontId="24" fillId="0" borderId="2" xfId="0" applyFont="1" applyBorder="1" applyAlignment="1">
      <alignment horizontal="center" readingOrder="2"/>
    </xf>
    <xf numFmtId="0" fontId="7" fillId="0" borderId="7" xfId="0" applyFont="1" applyBorder="1" applyAlignment="1">
      <alignment horizontal="center" readingOrder="2"/>
    </xf>
    <xf numFmtId="0" fontId="7" fillId="0" borderId="22" xfId="0" applyFont="1" applyBorder="1" applyAlignment="1">
      <alignment horizontal="center" readingOrder="2"/>
    </xf>
    <xf numFmtId="181" fontId="7" fillId="0" borderId="0" xfId="0" applyNumberFormat="1" applyFont="1" applyAlignment="1">
      <alignment readingOrder="2"/>
    </xf>
    <xf numFmtId="0" fontId="7" fillId="0" borderId="2" xfId="0" applyFont="1" applyBorder="1" applyAlignment="1">
      <alignment horizontal="right" vertical="center" wrapText="1" indent="1" readingOrder="2"/>
    </xf>
    <xf numFmtId="181" fontId="7" fillId="0" borderId="23" xfId="0" applyNumberFormat="1" applyFont="1" applyBorder="1" applyAlignment="1">
      <alignment horizontal="center" vertical="center" readingOrder="2"/>
    </xf>
    <xf numFmtId="0" fontId="24" fillId="0" borderId="21" xfId="0" applyFont="1" applyBorder="1" applyAlignment="1">
      <alignment horizontal="center" readingOrder="2"/>
    </xf>
    <xf numFmtId="181" fontId="7" fillId="0" borderId="6" xfId="0" applyNumberFormat="1" applyFont="1" applyBorder="1" applyAlignment="1">
      <alignment horizontal="center" vertical="center" readingOrder="2"/>
    </xf>
    <xf numFmtId="0" fontId="7" fillId="0" borderId="3" xfId="0" applyFont="1" applyBorder="1" applyAlignment="1">
      <alignment horizontal="right" vertical="center" indent="1" readingOrder="2"/>
    </xf>
    <xf numFmtId="0" fontId="18" fillId="0" borderId="2" xfId="0" applyFont="1" applyBorder="1" applyAlignment="1">
      <alignment horizontal="right" vertical="center" indent="1" readingOrder="2"/>
    </xf>
    <xf numFmtId="0" fontId="4" fillId="0" borderId="9" xfId="0" applyFont="1" applyBorder="1" applyAlignment="1">
      <alignment horizontal="right" indent="1" readingOrder="2"/>
    </xf>
    <xf numFmtId="181" fontId="14" fillId="0" borderId="1" xfId="0" applyNumberFormat="1" applyFont="1" applyBorder="1" applyAlignment="1">
      <alignment horizontal="right" vertical="center" indent="1" readingOrder="2"/>
    </xf>
    <xf numFmtId="0" fontId="14" fillId="0" borderId="2" xfId="0" applyFont="1" applyBorder="1" applyAlignment="1">
      <alignment readingOrder="2"/>
    </xf>
    <xf numFmtId="0" fontId="4" fillId="0" borderId="1" xfId="0" applyFont="1" applyBorder="1" applyAlignment="1">
      <alignment horizontal="center" readingOrder="2"/>
    </xf>
    <xf numFmtId="0" fontId="4" fillId="0" borderId="2" xfId="0" applyFont="1" applyBorder="1" applyAlignment="1">
      <alignment readingOrder="2"/>
    </xf>
    <xf numFmtId="0" fontId="4" fillId="0" borderId="2" xfId="0" applyFont="1" applyBorder="1" applyAlignment="1">
      <alignment horizontal="center" readingOrder="2"/>
    </xf>
    <xf numFmtId="1" fontId="14" fillId="0" borderId="0" xfId="0" applyNumberFormat="1" applyFont="1" applyAlignment="1">
      <alignment/>
    </xf>
    <xf numFmtId="1" fontId="4" fillId="0" borderId="0" xfId="0" applyNumberFormat="1" applyFont="1" applyAlignment="1">
      <alignment horizontal="center" readingOrder="2"/>
    </xf>
    <xf numFmtId="1" fontId="14" fillId="0" borderId="0" xfId="0" applyNumberFormat="1" applyFont="1" applyBorder="1" applyAlignment="1">
      <alignment horizontal="center"/>
    </xf>
    <xf numFmtId="1" fontId="15" fillId="0" borderId="4" xfId="0" applyNumberFormat="1" applyFont="1" applyBorder="1" applyAlignment="1">
      <alignment horizontal="center" readingOrder="2"/>
    </xf>
    <xf numFmtId="1" fontId="4" fillId="0" borderId="4" xfId="0" applyNumberFormat="1" applyFont="1" applyBorder="1" applyAlignment="1">
      <alignment horizontal="center" readingOrder="2"/>
    </xf>
    <xf numFmtId="1" fontId="14" fillId="0" borderId="4" xfId="0" applyNumberFormat="1" applyFont="1" applyBorder="1" applyAlignment="1">
      <alignment horizontal="center" readingOrder="2"/>
    </xf>
    <xf numFmtId="1" fontId="14" fillId="0" borderId="0" xfId="0" applyNumberFormat="1" applyFont="1" applyBorder="1" applyAlignment="1">
      <alignment/>
    </xf>
    <xf numFmtId="1" fontId="15" fillId="0" borderId="2" xfId="0" applyNumberFormat="1" applyFont="1" applyBorder="1" applyAlignment="1">
      <alignment readingOrder="2"/>
    </xf>
    <xf numFmtId="1" fontId="14" fillId="0" borderId="2" xfId="0" applyNumberFormat="1" applyFont="1" applyBorder="1" applyAlignment="1">
      <alignment readingOrder="2"/>
    </xf>
    <xf numFmtId="1" fontId="4" fillId="0" borderId="1" xfId="0" applyNumberFormat="1" applyFont="1" applyBorder="1" applyAlignment="1">
      <alignment horizontal="center" readingOrder="2"/>
    </xf>
    <xf numFmtId="1" fontId="14" fillId="0" borderId="2" xfId="0" applyNumberFormat="1" applyFont="1" applyBorder="1" applyAlignment="1">
      <alignment horizontal="center" readingOrder="2"/>
    </xf>
    <xf numFmtId="1" fontId="4" fillId="0" borderId="2" xfId="0" applyNumberFormat="1" applyFont="1" applyBorder="1" applyAlignment="1">
      <alignment readingOrder="2"/>
    </xf>
    <xf numFmtId="1" fontId="9" fillId="0" borderId="2" xfId="0" applyNumberFormat="1" applyFont="1" applyBorder="1" applyAlignment="1">
      <alignment horizontal="center" readingOrder="2"/>
    </xf>
    <xf numFmtId="1" fontId="4" fillId="0" borderId="2" xfId="0" applyNumberFormat="1" applyFont="1" applyBorder="1" applyAlignment="1">
      <alignment horizontal="right" readingOrder="2"/>
    </xf>
    <xf numFmtId="1" fontId="4" fillId="0" borderId="0" xfId="0" applyNumberFormat="1" applyFont="1" applyBorder="1" applyAlignment="1">
      <alignment horizontal="right" indent="1" readingOrder="2"/>
    </xf>
    <xf numFmtId="1" fontId="4" fillId="0" borderId="3" xfId="0" applyNumberFormat="1" applyFont="1" applyBorder="1" applyAlignment="1">
      <alignment horizontal="right" indent="1" readingOrder="2"/>
    </xf>
    <xf numFmtId="1" fontId="14" fillId="0" borderId="3" xfId="0" applyNumberFormat="1" applyFont="1" applyBorder="1" applyAlignment="1">
      <alignment horizontal="right" readingOrder="2"/>
    </xf>
    <xf numFmtId="1" fontId="10" fillId="0" borderId="2" xfId="0" applyNumberFormat="1" applyFont="1" applyBorder="1" applyAlignment="1">
      <alignment horizontal="right" readingOrder="2"/>
    </xf>
    <xf numFmtId="1" fontId="4" fillId="0" borderId="7" xfId="0" applyNumberFormat="1" applyFont="1" applyBorder="1" applyAlignment="1">
      <alignment horizontal="center" readingOrder="2"/>
    </xf>
    <xf numFmtId="1" fontId="4" fillId="0" borderId="2" xfId="0" applyNumberFormat="1" applyFont="1" applyBorder="1" applyAlignment="1">
      <alignment horizontal="center" readingOrder="2"/>
    </xf>
    <xf numFmtId="1" fontId="4" fillId="0" borderId="7" xfId="0" applyNumberFormat="1" applyFont="1" applyBorder="1" applyAlignment="1">
      <alignment readingOrder="2"/>
    </xf>
    <xf numFmtId="1" fontId="14" fillId="0" borderId="1" xfId="0" applyNumberFormat="1" applyFont="1" applyBorder="1" applyAlignment="1">
      <alignment readingOrder="2"/>
    </xf>
    <xf numFmtId="1" fontId="4" fillId="0" borderId="7" xfId="0" applyNumberFormat="1" applyFont="1" applyBorder="1" applyAlignment="1">
      <alignment horizontal="right" readingOrder="2"/>
    </xf>
    <xf numFmtId="1" fontId="14" fillId="0" borderId="6" xfId="0" applyNumberFormat="1" applyFont="1" applyBorder="1" applyAlignment="1">
      <alignment readingOrder="2"/>
    </xf>
    <xf numFmtId="1" fontId="4" fillId="0" borderId="1" xfId="0" applyNumberFormat="1" applyFont="1" applyBorder="1" applyAlignment="1">
      <alignment horizontal="right" readingOrder="2"/>
    </xf>
    <xf numFmtId="1" fontId="4" fillId="0" borderId="1" xfId="0" applyNumberFormat="1" applyFont="1" applyBorder="1" applyAlignment="1">
      <alignment horizontal="right" indent="1" readingOrder="2"/>
    </xf>
    <xf numFmtId="1" fontId="14" fillId="0" borderId="6" xfId="0" applyNumberFormat="1" applyFont="1" applyBorder="1" applyAlignment="1">
      <alignment horizontal="right" readingOrder="2"/>
    </xf>
    <xf numFmtId="1" fontId="25" fillId="0" borderId="1" xfId="0" applyNumberFormat="1" applyFont="1" applyBorder="1" applyAlignment="1">
      <alignment horizontal="right" readingOrder="2"/>
    </xf>
    <xf numFmtId="1" fontId="4" fillId="0" borderId="5" xfId="0" applyNumberFormat="1" applyFont="1" applyBorder="1" applyAlignment="1">
      <alignment horizontal="center" readingOrder="2"/>
    </xf>
    <xf numFmtId="0" fontId="4" fillId="0" borderId="0" xfId="0" applyFont="1" applyAlignment="1">
      <alignment readingOrder="2"/>
    </xf>
    <xf numFmtId="0" fontId="4" fillId="0" borderId="4" xfId="0" applyFont="1" applyBorder="1" applyAlignment="1">
      <alignment horizontal="right" indent="1" readingOrder="2"/>
    </xf>
    <xf numFmtId="0" fontId="4" fillId="0" borderId="0" xfId="0" applyFont="1" applyAlignment="1">
      <alignment horizontal="right" indent="1" readingOrder="2"/>
    </xf>
    <xf numFmtId="0" fontId="14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4" xfId="0" applyFont="1" applyBorder="1" applyAlignment="1">
      <alignment horizontal="center" vertical="center" readingOrder="2"/>
    </xf>
    <xf numFmtId="0" fontId="26" fillId="0" borderId="0" xfId="0" applyFont="1" applyBorder="1" applyAlignment="1">
      <alignment/>
    </xf>
    <xf numFmtId="1" fontId="26" fillId="0" borderId="1" xfId="0" applyNumberFormat="1" applyFont="1" applyBorder="1" applyAlignment="1">
      <alignment horizontal="center" vertical="center" readingOrder="2"/>
    </xf>
    <xf numFmtId="0" fontId="26" fillId="0" borderId="0" xfId="0" applyFont="1" applyAlignment="1">
      <alignment horizontal="right" indent="1"/>
    </xf>
    <xf numFmtId="0" fontId="26" fillId="0" borderId="0" xfId="0" applyFont="1" applyAlignment="1">
      <alignment horizontal="right" indent="1" readingOrder="2"/>
    </xf>
    <xf numFmtId="0" fontId="14" fillId="0" borderId="0" xfId="0" applyFont="1" applyBorder="1" applyAlignment="1">
      <alignment/>
    </xf>
    <xf numFmtId="0" fontId="14" fillId="0" borderId="2" xfId="0" applyFont="1" applyBorder="1" applyAlignment="1">
      <alignment horizontal="right" vertical="center" indent="1" readingOrder="2"/>
    </xf>
    <xf numFmtId="0" fontId="14" fillId="0" borderId="7" xfId="0" applyFont="1" applyBorder="1" applyAlignment="1">
      <alignment horizontal="right" vertical="center" indent="1" readingOrder="2"/>
    </xf>
    <xf numFmtId="0" fontId="4" fillId="0" borderId="2" xfId="0" applyFont="1" applyBorder="1" applyAlignment="1">
      <alignment horizontal="right" vertical="center" indent="1" readingOrder="2"/>
    </xf>
    <xf numFmtId="0" fontId="4" fillId="0" borderId="7" xfId="0" applyFont="1" applyBorder="1" applyAlignment="1">
      <alignment horizontal="right" vertical="center" indent="1" readingOrder="2"/>
    </xf>
    <xf numFmtId="0" fontId="14" fillId="0" borderId="6" xfId="0" applyFont="1" applyBorder="1" applyAlignment="1">
      <alignment horizontal="right" vertical="center" indent="1" readingOrder="2"/>
    </xf>
    <xf numFmtId="181" fontId="14" fillId="0" borderId="2" xfId="0" applyNumberFormat="1" applyFont="1" applyBorder="1" applyAlignment="1">
      <alignment horizontal="right" vertical="center" indent="1" readingOrder="2"/>
    </xf>
    <xf numFmtId="0" fontId="14" fillId="0" borderId="3" xfId="0" applyFont="1" applyBorder="1" applyAlignment="1">
      <alignment horizontal="center" vertical="center" readingOrder="2"/>
    </xf>
    <xf numFmtId="0" fontId="14" fillId="0" borderId="7" xfId="0" applyFont="1" applyBorder="1" applyAlignment="1">
      <alignment horizontal="center" vertical="center" readingOrder="2"/>
    </xf>
    <xf numFmtId="0" fontId="10" fillId="0" borderId="2" xfId="0" applyFont="1" applyBorder="1" applyAlignment="1">
      <alignment horizontal="right" vertical="center" indent="1" readingOrder="2"/>
    </xf>
    <xf numFmtId="0" fontId="14" fillId="0" borderId="2" xfId="0" applyFont="1" applyBorder="1" applyAlignment="1">
      <alignment horizontal="right" vertical="top" indent="1" readingOrder="2"/>
    </xf>
    <xf numFmtId="0" fontId="14" fillId="0" borderId="3" xfId="0" applyFont="1" applyBorder="1" applyAlignment="1">
      <alignment horizontal="center" vertical="top" readingOrder="2"/>
    </xf>
    <xf numFmtId="0" fontId="14" fillId="0" borderId="7" xfId="0" applyFont="1" applyBorder="1" applyAlignment="1">
      <alignment horizontal="center" vertical="top" readingOrder="2"/>
    </xf>
    <xf numFmtId="0" fontId="4" fillId="0" borderId="2" xfId="0" applyFont="1" applyBorder="1" applyAlignment="1">
      <alignment horizontal="right" vertical="top" indent="1" readingOrder="2"/>
    </xf>
    <xf numFmtId="0" fontId="14" fillId="0" borderId="4" xfId="0" applyFont="1" applyBorder="1" applyAlignment="1">
      <alignment horizontal="right" vertical="center" indent="1" readingOrder="2"/>
    </xf>
    <xf numFmtId="0" fontId="14" fillId="0" borderId="6" xfId="0" applyFont="1" applyBorder="1" applyAlignment="1">
      <alignment horizontal="right" vertical="top" indent="1" readingOrder="2"/>
    </xf>
    <xf numFmtId="0" fontId="4" fillId="0" borderId="2" xfId="0" applyFont="1" applyBorder="1" applyAlignment="1">
      <alignment horizontal="right" vertical="top" wrapText="1" indent="1" readingOrder="2"/>
    </xf>
    <xf numFmtId="180" fontId="14" fillId="0" borderId="6" xfId="0" applyNumberFormat="1" applyFont="1" applyBorder="1" applyAlignment="1">
      <alignment horizontal="right" vertical="top" indent="1" readingOrder="2"/>
    </xf>
    <xf numFmtId="0" fontId="14" fillId="0" borderId="1" xfId="0" applyFont="1" applyBorder="1" applyAlignment="1">
      <alignment horizontal="right" vertical="center" indent="1" readingOrder="2"/>
    </xf>
    <xf numFmtId="180" fontId="4" fillId="0" borderId="2" xfId="0" applyNumberFormat="1" applyFont="1" applyBorder="1" applyAlignment="1">
      <alignment horizontal="right" vertical="center" indent="1" readingOrder="2"/>
    </xf>
    <xf numFmtId="0" fontId="4" fillId="0" borderId="1" xfId="0" applyFont="1" applyBorder="1" applyAlignment="1">
      <alignment horizontal="right" vertical="center" indent="1" readingOrder="2"/>
    </xf>
    <xf numFmtId="0" fontId="16" fillId="0" borderId="1" xfId="0" applyFont="1" applyBorder="1" applyAlignment="1">
      <alignment horizontal="center" vertical="center" readingOrder="2"/>
    </xf>
    <xf numFmtId="0" fontId="16" fillId="0" borderId="0" xfId="0" applyFont="1" applyAlignment="1">
      <alignment horizontal="center" vertical="center"/>
    </xf>
    <xf numFmtId="0" fontId="14" fillId="0" borderId="2" xfId="0" applyFont="1" applyBorder="1" applyAlignment="1">
      <alignment vertical="center" readingOrder="2"/>
    </xf>
    <xf numFmtId="0" fontId="4" fillId="0" borderId="1" xfId="0" applyFont="1" applyBorder="1" applyAlignment="1">
      <alignment horizontal="center" vertical="center" readingOrder="2"/>
    </xf>
    <xf numFmtId="1" fontId="16" fillId="0" borderId="2" xfId="0" applyNumberFormat="1" applyFont="1" applyBorder="1" applyAlignment="1">
      <alignment horizontal="right" readingOrder="2"/>
    </xf>
    <xf numFmtId="0" fontId="14" fillId="0" borderId="6" xfId="0" applyFont="1" applyBorder="1" applyAlignment="1">
      <alignment horizontal="right" indent="1" readingOrder="2"/>
    </xf>
    <xf numFmtId="180" fontId="14" fillId="0" borderId="1" xfId="0" applyNumberFormat="1" applyFont="1" applyBorder="1" applyAlignment="1">
      <alignment horizontal="right" indent="1" readingOrder="2"/>
    </xf>
    <xf numFmtId="14" fontId="14" fillId="0" borderId="1" xfId="0" applyNumberFormat="1" applyFont="1" applyBorder="1" applyAlignment="1">
      <alignment horizontal="center" readingOrder="2"/>
    </xf>
    <xf numFmtId="0" fontId="7" fillId="0" borderId="0" xfId="0" applyFont="1" applyBorder="1" applyAlignment="1">
      <alignment horizontal="center" readingOrder="2"/>
    </xf>
    <xf numFmtId="0" fontId="7" fillId="0" borderId="7" xfId="0" applyFont="1" applyBorder="1" applyAlignment="1">
      <alignment readingOrder="2"/>
    </xf>
    <xf numFmtId="0" fontId="27" fillId="0" borderId="2" xfId="0" applyFont="1" applyBorder="1" applyAlignment="1">
      <alignment horizontal="center" readingOrder="2"/>
    </xf>
    <xf numFmtId="0" fontId="7" fillId="0" borderId="7" xfId="0" applyFont="1" applyBorder="1" applyAlignment="1">
      <alignment horizontal="right" readingOrder="2"/>
    </xf>
    <xf numFmtId="0" fontId="7" fillId="0" borderId="1" xfId="0" applyFont="1" applyBorder="1" applyAlignment="1">
      <alignment horizontal="right" indent="1" readingOrder="2"/>
    </xf>
    <xf numFmtId="0" fontId="7" fillId="0" borderId="5" xfId="0" applyFont="1" applyBorder="1" applyAlignment="1">
      <alignment horizontal="center" readingOrder="2"/>
    </xf>
    <xf numFmtId="0" fontId="14" fillId="0" borderId="3" xfId="0" applyFont="1" applyBorder="1" applyAlignment="1">
      <alignment horizontal="right" indent="1" readingOrder="2"/>
    </xf>
    <xf numFmtId="0" fontId="7" fillId="0" borderId="0" xfId="0" applyFont="1" applyBorder="1" applyAlignment="1">
      <alignment horizontal="right" indent="1" readingOrder="2"/>
    </xf>
    <xf numFmtId="0" fontId="7" fillId="0" borderId="2" xfId="0" applyFont="1" applyBorder="1" applyAlignment="1">
      <alignment vertical="top" readingOrder="2"/>
    </xf>
    <xf numFmtId="180" fontId="7" fillId="0" borderId="0" xfId="0" applyNumberFormat="1" applyFont="1" applyBorder="1" applyAlignment="1">
      <alignment readingOrder="2"/>
    </xf>
    <xf numFmtId="0" fontId="14" fillId="0" borderId="4" xfId="0" applyFont="1" applyBorder="1" applyAlignment="1">
      <alignment horizontal="center" vertical="center" readingOrder="2"/>
    </xf>
    <xf numFmtId="1" fontId="14" fillId="0" borderId="2" xfId="0" applyNumberFormat="1" applyFont="1" applyBorder="1" applyAlignment="1">
      <alignment vertical="center" readingOrder="2"/>
    </xf>
    <xf numFmtId="1" fontId="14" fillId="0" borderId="2" xfId="0" applyNumberFormat="1" applyFont="1" applyBorder="1" applyAlignment="1">
      <alignment horizontal="right" vertical="center" indent="1" readingOrder="2"/>
    </xf>
    <xf numFmtId="1" fontId="14" fillId="0" borderId="1" xfId="0" applyNumberFormat="1" applyFont="1" applyBorder="1" applyAlignment="1">
      <alignment horizontal="right" vertical="center" indent="1" readingOrder="2"/>
    </xf>
    <xf numFmtId="181" fontId="14" fillId="0" borderId="2" xfId="0" applyNumberFormat="1" applyFont="1" applyBorder="1" applyAlignment="1">
      <alignment horizontal="right" vertical="center" readingOrder="2"/>
    </xf>
    <xf numFmtId="1" fontId="27" fillId="0" borderId="2" xfId="0" applyNumberFormat="1" applyFont="1" applyBorder="1" applyAlignment="1">
      <alignment horizontal="center" vertical="center" readingOrder="2"/>
    </xf>
    <xf numFmtId="1" fontId="10" fillId="0" borderId="2" xfId="0" applyNumberFormat="1" applyFont="1" applyBorder="1" applyAlignment="1">
      <alignment horizontal="right" vertical="center" indent="1" readingOrder="2"/>
    </xf>
    <xf numFmtId="1" fontId="14" fillId="0" borderId="2" xfId="0" applyNumberFormat="1" applyFont="1" applyBorder="1" applyAlignment="1">
      <alignment horizontal="right" vertical="center" wrapText="1" indent="1" readingOrder="2"/>
    </xf>
    <xf numFmtId="1" fontId="4" fillId="0" borderId="2" xfId="0" applyNumberFormat="1" applyFont="1" applyBorder="1" applyAlignment="1">
      <alignment horizontal="right" vertical="center" indent="1" readingOrder="2"/>
    </xf>
    <xf numFmtId="0" fontId="9" fillId="0" borderId="2" xfId="0" applyFont="1" applyBorder="1" applyAlignment="1">
      <alignment horizontal="right" vertical="center" readingOrder="2"/>
    </xf>
    <xf numFmtId="0" fontId="4" fillId="0" borderId="2" xfId="0" applyFont="1" applyBorder="1" applyAlignment="1">
      <alignment vertical="center" readingOrder="2"/>
    </xf>
    <xf numFmtId="0" fontId="4" fillId="0" borderId="2" xfId="0" applyFont="1" applyBorder="1" applyAlignment="1">
      <alignment horizontal="right" vertical="center" readingOrder="2"/>
    </xf>
    <xf numFmtId="0" fontId="9" fillId="0" borderId="2" xfId="0" applyFont="1" applyBorder="1" applyAlignment="1">
      <alignment vertical="center" readingOrder="2"/>
    </xf>
    <xf numFmtId="0" fontId="4" fillId="0" borderId="2" xfId="0" applyFont="1" applyBorder="1" applyAlignment="1">
      <alignment vertical="center" wrapText="1" readingOrder="2"/>
    </xf>
    <xf numFmtId="0" fontId="16" fillId="0" borderId="2" xfId="0" applyFont="1" applyBorder="1" applyAlignment="1">
      <alignment vertical="center" readingOrder="2"/>
    </xf>
    <xf numFmtId="0" fontId="4" fillId="0" borderId="2" xfId="0" applyFont="1" applyBorder="1" applyAlignment="1">
      <alignment vertical="top" wrapText="1" readingOrder="2"/>
    </xf>
    <xf numFmtId="0" fontId="28" fillId="0" borderId="2" xfId="0" applyFont="1" applyBorder="1" applyAlignment="1">
      <alignment vertical="center" readingOrder="2"/>
    </xf>
    <xf numFmtId="0" fontId="4" fillId="0" borderId="1" xfId="0" applyFont="1" applyBorder="1" applyAlignment="1">
      <alignment vertical="center" readingOrder="2"/>
    </xf>
    <xf numFmtId="0" fontId="30" fillId="0" borderId="3" xfId="0" applyFont="1" applyBorder="1" applyAlignment="1">
      <alignment horizontal="right" indent="1" readingOrder="2"/>
    </xf>
    <xf numFmtId="1" fontId="14" fillId="0" borderId="7" xfId="0" applyNumberFormat="1" applyFont="1" applyBorder="1" applyAlignment="1">
      <alignment horizontal="center" vertical="center" readingOrder="2"/>
    </xf>
    <xf numFmtId="1" fontId="4" fillId="0" borderId="2" xfId="0" applyNumberFormat="1" applyFont="1" applyBorder="1" applyAlignment="1">
      <alignment horizontal="right" vertical="top" wrapText="1" indent="1" readingOrder="2"/>
    </xf>
    <xf numFmtId="1" fontId="4" fillId="0" borderId="2" xfId="0" applyNumberFormat="1" applyFont="1" applyBorder="1" applyAlignment="1">
      <alignment horizontal="center" vertical="center" wrapText="1" readingOrder="2"/>
    </xf>
    <xf numFmtId="1" fontId="14" fillId="0" borderId="2" xfId="0" applyNumberFormat="1" applyFont="1" applyBorder="1" applyAlignment="1">
      <alignment horizontal="center" vertical="center" readingOrder="2"/>
    </xf>
    <xf numFmtId="1" fontId="14" fillId="0" borderId="1" xfId="0" applyNumberFormat="1" applyFont="1" applyBorder="1" applyAlignment="1">
      <alignment horizontal="center" vertical="center" readingOrder="2"/>
    </xf>
    <xf numFmtId="181" fontId="14" fillId="0" borderId="2" xfId="0" applyNumberFormat="1" applyFont="1" applyBorder="1" applyAlignment="1">
      <alignment horizontal="center" vertical="center" readingOrder="2"/>
    </xf>
    <xf numFmtId="181" fontId="14" fillId="0" borderId="1" xfId="0" applyNumberFormat="1" applyFont="1" applyBorder="1" applyAlignment="1">
      <alignment horizontal="center" vertical="center" readingOrder="2"/>
    </xf>
    <xf numFmtId="183" fontId="14" fillId="0" borderId="1" xfId="0" applyNumberFormat="1" applyFont="1" applyBorder="1" applyAlignment="1">
      <alignment horizontal="center" vertical="center" readingOrder="2"/>
    </xf>
    <xf numFmtId="1" fontId="14" fillId="0" borderId="2" xfId="0" applyNumberFormat="1" applyFont="1" applyBorder="1" applyAlignment="1">
      <alignment horizontal="center" vertical="top" readingOrder="2"/>
    </xf>
    <xf numFmtId="1" fontId="14" fillId="0" borderId="6" xfId="0" applyNumberFormat="1" applyFont="1" applyBorder="1" applyAlignment="1">
      <alignment horizontal="center" vertical="center" readingOrder="2"/>
    </xf>
    <xf numFmtId="181" fontId="14" fillId="0" borderId="5" xfId="0" applyNumberFormat="1" applyFont="1" applyBorder="1" applyAlignment="1">
      <alignment horizontal="center" vertical="center" readingOrder="2"/>
    </xf>
    <xf numFmtId="181" fontId="14" fillId="0" borderId="6" xfId="0" applyNumberFormat="1" applyFont="1" applyBorder="1" applyAlignment="1">
      <alignment horizontal="center" vertical="center" readingOrder="2"/>
    </xf>
    <xf numFmtId="0" fontId="5" fillId="0" borderId="8" xfId="0" applyFont="1" applyBorder="1" applyAlignment="1">
      <alignment horizontal="center" vertical="center" readingOrder="2"/>
    </xf>
    <xf numFmtId="0" fontId="5" fillId="0" borderId="9" xfId="0" applyFont="1" applyBorder="1" applyAlignment="1">
      <alignment horizontal="right" indent="1" readingOrder="2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" readingOrder="2"/>
    </xf>
    <xf numFmtId="1" fontId="14" fillId="0" borderId="7" xfId="0" applyNumberFormat="1" applyFont="1" applyBorder="1" applyAlignment="1">
      <alignment readingOrder="2"/>
    </xf>
    <xf numFmtId="1" fontId="14" fillId="0" borderId="4" xfId="0" applyNumberFormat="1" applyFont="1" applyBorder="1" applyAlignment="1">
      <alignment readingOrder="2"/>
    </xf>
    <xf numFmtId="1" fontId="14" fillId="0" borderId="2" xfId="0" applyNumberFormat="1" applyFont="1" applyBorder="1" applyAlignment="1">
      <alignment horizontal="right" indent="1" readingOrder="2"/>
    </xf>
    <xf numFmtId="49" fontId="26" fillId="0" borderId="4" xfId="0" applyNumberFormat="1" applyFont="1" applyBorder="1" applyAlignment="1">
      <alignment horizontal="center" vertical="center" readingOrder="2"/>
    </xf>
    <xf numFmtId="49" fontId="29" fillId="0" borderId="1" xfId="0" applyNumberFormat="1" applyFont="1" applyBorder="1" applyAlignment="1">
      <alignment horizontal="center" vertical="center" readingOrder="2"/>
    </xf>
    <xf numFmtId="180" fontId="7" fillId="0" borderId="2" xfId="0" applyNumberFormat="1" applyFont="1" applyBorder="1" applyAlignment="1">
      <alignment horizontal="center" vertical="top" readingOrder="2"/>
    </xf>
    <xf numFmtId="1" fontId="14" fillId="0" borderId="3" xfId="0" applyNumberFormat="1" applyFont="1" applyBorder="1" applyAlignment="1">
      <alignment horizontal="right" vertical="center" indent="1" readingOrder="2"/>
    </xf>
    <xf numFmtId="181" fontId="14" fillId="0" borderId="4" xfId="0" applyNumberFormat="1" applyFont="1" applyBorder="1" applyAlignment="1">
      <alignment horizontal="center" vertical="center" readingOrder="2"/>
    </xf>
    <xf numFmtId="180" fontId="7" fillId="0" borderId="0" xfId="0" applyNumberFormat="1" applyFont="1" applyAlignment="1">
      <alignment/>
    </xf>
    <xf numFmtId="181" fontId="7" fillId="0" borderId="6" xfId="0" applyNumberFormat="1" applyFont="1" applyBorder="1" applyAlignment="1">
      <alignment horizontal="center" readingOrder="2"/>
    </xf>
    <xf numFmtId="1" fontId="14" fillId="0" borderId="6" xfId="0" applyNumberFormat="1" applyFont="1" applyBorder="1" applyAlignment="1">
      <alignment horizontal="center" readingOrder="2"/>
    </xf>
    <xf numFmtId="1" fontId="14" fillId="0" borderId="4" xfId="0" applyNumberFormat="1" applyFont="1" applyBorder="1" applyAlignment="1">
      <alignment horizontal="center" vertical="center" readingOrder="2"/>
    </xf>
    <xf numFmtId="181" fontId="7" fillId="0" borderId="2" xfId="0" applyNumberFormat="1" applyFont="1" applyBorder="1" applyAlignment="1">
      <alignment horizontal="center" readingOrder="2"/>
    </xf>
    <xf numFmtId="181" fontId="18" fillId="0" borderId="0" xfId="0" applyNumberFormat="1" applyFont="1" applyAlignment="1">
      <alignment/>
    </xf>
    <xf numFmtId="0" fontId="4" fillId="0" borderId="20" xfId="0" applyFont="1" applyBorder="1" applyAlignment="1">
      <alignment horizontal="center" vertical="center" readingOrder="2"/>
    </xf>
    <xf numFmtId="0" fontId="4" fillId="0" borderId="24" xfId="0" applyFont="1" applyBorder="1" applyAlignment="1">
      <alignment horizontal="center" vertical="center" readingOrder="2"/>
    </xf>
    <xf numFmtId="0" fontId="16" fillId="0" borderId="2" xfId="0" applyFont="1" applyBorder="1" applyAlignment="1">
      <alignment horizontal="right" readingOrder="2"/>
    </xf>
    <xf numFmtId="0" fontId="4" fillId="0" borderId="21" xfId="0" applyFont="1" applyBorder="1" applyAlignment="1">
      <alignment horizontal="center" vertical="center" readingOrder="2"/>
    </xf>
    <xf numFmtId="0" fontId="4" fillId="0" borderId="5" xfId="0" applyFont="1" applyBorder="1" applyAlignment="1">
      <alignment horizontal="center" vertical="center" readingOrder="2"/>
    </xf>
    <xf numFmtId="49" fontId="14" fillId="0" borderId="0" xfId="0" applyNumberFormat="1" applyFont="1" applyBorder="1" applyAlignment="1">
      <alignment horizontal="center" readingOrder="2"/>
    </xf>
    <xf numFmtId="0" fontId="34" fillId="0" borderId="0" xfId="0" applyFont="1" applyAlignment="1">
      <alignment/>
    </xf>
    <xf numFmtId="0" fontId="16" fillId="0" borderId="2" xfId="0" applyFont="1" applyBorder="1" applyAlignment="1">
      <alignment vertical="center" wrapText="1" readingOrder="2"/>
    </xf>
    <xf numFmtId="0" fontId="14" fillId="0" borderId="3" xfId="0" applyFont="1" applyBorder="1" applyAlignment="1">
      <alignment vertical="center" readingOrder="2"/>
    </xf>
    <xf numFmtId="2" fontId="7" fillId="0" borderId="0" xfId="0" applyNumberFormat="1" applyFont="1" applyAlignment="1">
      <alignment/>
    </xf>
    <xf numFmtId="0" fontId="29" fillId="0" borderId="20" xfId="0" applyFont="1" applyBorder="1" applyAlignment="1">
      <alignment horizontal="center" vertical="center" readingOrder="2"/>
    </xf>
    <xf numFmtId="0" fontId="29" fillId="0" borderId="24" xfId="0" applyFont="1" applyBorder="1" applyAlignment="1">
      <alignment horizontal="center" vertical="center" readingOrder="2"/>
    </xf>
    <xf numFmtId="0" fontId="29" fillId="0" borderId="3" xfId="0" applyFont="1" applyBorder="1" applyAlignment="1">
      <alignment horizontal="center" vertical="center" readingOrder="2"/>
    </xf>
    <xf numFmtId="0" fontId="29" fillId="0" borderId="7" xfId="0" applyFont="1" applyBorder="1" applyAlignment="1">
      <alignment horizontal="center" vertical="center" readingOrder="2"/>
    </xf>
    <xf numFmtId="181" fontId="29" fillId="0" borderId="3" xfId="0" applyNumberFormat="1" applyFont="1" applyBorder="1" applyAlignment="1">
      <alignment horizontal="center" vertical="center" readingOrder="2"/>
    </xf>
    <xf numFmtId="181" fontId="29" fillId="0" borderId="7" xfId="0" applyNumberFormat="1" applyFont="1" applyBorder="1" applyAlignment="1">
      <alignment horizontal="center" vertical="center" readingOrder="2"/>
    </xf>
    <xf numFmtId="0" fontId="29" fillId="0" borderId="21" xfId="0" applyFont="1" applyBorder="1" applyAlignment="1">
      <alignment horizontal="center" vertical="center" readingOrder="2"/>
    </xf>
    <xf numFmtId="0" fontId="29" fillId="0" borderId="5" xfId="0" applyFont="1" applyBorder="1" applyAlignment="1">
      <alignment horizontal="center" vertical="center" readingOrder="2"/>
    </xf>
    <xf numFmtId="0" fontId="29" fillId="0" borderId="0" xfId="0" applyFont="1" applyBorder="1" applyAlignment="1">
      <alignment horizontal="center" vertical="center" readingOrder="2"/>
    </xf>
    <xf numFmtId="181" fontId="29" fillId="0" borderId="2" xfId="0" applyNumberFormat="1" applyFont="1" applyBorder="1" applyAlignment="1">
      <alignment horizontal="right" vertical="center" indent="1" readingOrder="2"/>
    </xf>
    <xf numFmtId="0" fontId="29" fillId="0" borderId="2" xfId="0" applyFont="1" applyBorder="1" applyAlignment="1">
      <alignment horizontal="right" vertical="center" indent="1" readingOrder="2"/>
    </xf>
    <xf numFmtId="0" fontId="29" fillId="0" borderId="2" xfId="0" applyFont="1" applyBorder="1" applyAlignment="1">
      <alignment horizontal="right" vertical="top" indent="1" readingOrder="2"/>
    </xf>
    <xf numFmtId="0" fontId="29" fillId="0" borderId="3" xfId="0" applyFont="1" applyBorder="1" applyAlignment="1">
      <alignment horizontal="right" vertical="center" indent="1" readingOrder="2"/>
    </xf>
    <xf numFmtId="0" fontId="29" fillId="0" borderId="1" xfId="0" applyFont="1" applyBorder="1" applyAlignment="1">
      <alignment horizontal="right" vertical="center" indent="1" readingOrder="2"/>
    </xf>
    <xf numFmtId="0" fontId="29" fillId="0" borderId="4" xfId="0" applyFont="1" applyBorder="1" applyAlignment="1">
      <alignment horizontal="right" vertical="center" indent="1" readingOrder="2"/>
    </xf>
    <xf numFmtId="180" fontId="29" fillId="0" borderId="2" xfId="0" applyNumberFormat="1" applyFont="1" applyBorder="1" applyAlignment="1">
      <alignment horizontal="right" vertical="center" indent="1" readingOrder="2"/>
    </xf>
    <xf numFmtId="180" fontId="29" fillId="0" borderId="1" xfId="0" applyNumberFormat="1" applyFont="1" applyBorder="1" applyAlignment="1">
      <alignment horizontal="right" vertical="center" indent="1" readingOrder="2"/>
    </xf>
    <xf numFmtId="180" fontId="8" fillId="0" borderId="2" xfId="0" applyNumberFormat="1" applyFont="1" applyBorder="1" applyAlignment="1">
      <alignment horizontal="center" vertical="center" readingOrder="2"/>
    </xf>
    <xf numFmtId="0" fontId="29" fillId="0" borderId="1" xfId="0" applyFont="1" applyBorder="1" applyAlignment="1">
      <alignment horizontal="center" readingOrder="2"/>
    </xf>
    <xf numFmtId="0" fontId="29" fillId="0" borderId="6" xfId="0" applyFont="1" applyBorder="1" applyAlignment="1">
      <alignment horizontal="right" vertical="center" indent="1" readingOrder="2"/>
    </xf>
    <xf numFmtId="0" fontId="8" fillId="0" borderId="2" xfId="0" applyFont="1" applyBorder="1" applyAlignment="1">
      <alignment horizontal="right" vertical="center" indent="1" readingOrder="2"/>
    </xf>
    <xf numFmtId="180" fontId="8" fillId="0" borderId="2" xfId="0" applyNumberFormat="1" applyFont="1" applyBorder="1" applyAlignment="1">
      <alignment horizontal="right" vertical="center" indent="1" readingOrder="2"/>
    </xf>
    <xf numFmtId="0" fontId="8" fillId="0" borderId="4" xfId="0" applyFont="1" applyBorder="1" applyAlignment="1">
      <alignment horizontal="right" vertical="center" indent="1" readingOrder="2"/>
    </xf>
    <xf numFmtId="1" fontId="7" fillId="0" borderId="6" xfId="0" applyNumberFormat="1" applyFont="1" applyBorder="1" applyAlignment="1">
      <alignment horizontal="center" readingOrder="2"/>
    </xf>
    <xf numFmtId="0" fontId="4" fillId="0" borderId="5" xfId="0" applyFont="1" applyBorder="1" applyAlignment="1">
      <alignment horizontal="center" vertical="center" readingOrder="2"/>
    </xf>
    <xf numFmtId="0" fontId="14" fillId="0" borderId="20" xfId="0" applyFont="1" applyBorder="1" applyAlignment="1">
      <alignment horizontal="center" vertical="center" readingOrder="2"/>
    </xf>
    <xf numFmtId="0" fontId="14" fillId="0" borderId="24" xfId="0" applyFont="1" applyBorder="1" applyAlignment="1">
      <alignment horizontal="center" vertical="center" readingOrder="2"/>
    </xf>
    <xf numFmtId="0" fontId="27" fillId="0" borderId="0" xfId="0" applyFont="1" applyAlignment="1">
      <alignment horizontal="center"/>
    </xf>
    <xf numFmtId="181" fontId="14" fillId="0" borderId="3" xfId="0" applyNumberFormat="1" applyFont="1" applyBorder="1" applyAlignment="1">
      <alignment horizontal="center" vertical="center" readingOrder="2"/>
    </xf>
    <xf numFmtId="181" fontId="14" fillId="0" borderId="7" xfId="0" applyNumberFormat="1" applyFont="1" applyBorder="1" applyAlignment="1">
      <alignment horizontal="center" vertical="center" readingOrder="2"/>
    </xf>
    <xf numFmtId="0" fontId="29" fillId="0" borderId="3" xfId="0" applyFont="1" applyBorder="1" applyAlignment="1">
      <alignment horizontal="center" vertical="center" readingOrder="2"/>
    </xf>
    <xf numFmtId="0" fontId="29" fillId="0" borderId="7" xfId="0" applyFont="1" applyBorder="1" applyAlignment="1">
      <alignment horizontal="center" vertical="center" readingOrder="2"/>
    </xf>
    <xf numFmtId="0" fontId="14" fillId="0" borderId="3" xfId="0" applyFont="1" applyBorder="1" applyAlignment="1">
      <alignment horizontal="center" vertical="top" readingOrder="2"/>
    </xf>
    <xf numFmtId="0" fontId="14" fillId="0" borderId="7" xfId="0" applyFont="1" applyBorder="1" applyAlignment="1">
      <alignment horizontal="center" vertical="top" readingOrder="2"/>
    </xf>
    <xf numFmtId="0" fontId="29" fillId="0" borderId="21" xfId="0" applyFont="1" applyBorder="1" applyAlignment="1">
      <alignment horizontal="center" vertical="top" readingOrder="2"/>
    </xf>
    <xf numFmtId="0" fontId="29" fillId="0" borderId="5" xfId="0" applyFont="1" applyBorder="1" applyAlignment="1">
      <alignment horizontal="center" vertical="top" readingOrder="2"/>
    </xf>
    <xf numFmtId="0" fontId="29" fillId="0" borderId="21" xfId="0" applyFont="1" applyBorder="1" applyAlignment="1">
      <alignment horizontal="center" vertical="center" readingOrder="2"/>
    </xf>
    <xf numFmtId="0" fontId="29" fillId="0" borderId="5" xfId="0" applyFont="1" applyBorder="1" applyAlignment="1">
      <alignment horizontal="center" vertical="center" readingOrder="2"/>
    </xf>
    <xf numFmtId="0" fontId="14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 readingOrder="2"/>
    </xf>
    <xf numFmtId="0" fontId="14" fillId="0" borderId="7" xfId="0" applyFont="1" applyBorder="1" applyAlignment="1">
      <alignment horizontal="center" vertical="center" readingOrder="2"/>
    </xf>
    <xf numFmtId="0" fontId="27" fillId="0" borderId="0" xfId="0" applyFont="1" applyAlignment="1">
      <alignment horizontal="center" vertical="center" readingOrder="2"/>
    </xf>
    <xf numFmtId="0" fontId="14" fillId="0" borderId="21" xfId="0" applyFont="1" applyBorder="1" applyAlignment="1">
      <alignment horizontal="center" vertical="top" readingOrder="2"/>
    </xf>
    <xf numFmtId="0" fontId="14" fillId="0" borderId="5" xfId="0" applyFont="1" applyBorder="1" applyAlignment="1">
      <alignment horizontal="center" vertical="top" readingOrder="2"/>
    </xf>
    <xf numFmtId="0" fontId="14" fillId="0" borderId="21" xfId="0" applyFont="1" applyBorder="1" applyAlignment="1">
      <alignment horizontal="center" vertical="center" readingOrder="2"/>
    </xf>
    <xf numFmtId="0" fontId="14" fillId="0" borderId="5" xfId="0" applyFont="1" applyBorder="1" applyAlignment="1">
      <alignment horizontal="center" vertical="center" readingOrder="2"/>
    </xf>
    <xf numFmtId="49" fontId="14" fillId="0" borderId="0" xfId="0" applyNumberFormat="1" applyFont="1" applyBorder="1" applyAlignment="1">
      <alignment horizontal="center" readingOrder="2"/>
    </xf>
    <xf numFmtId="0" fontId="7" fillId="0" borderId="4" xfId="0" applyFont="1" applyBorder="1" applyAlignment="1">
      <alignment horizontal="center" vertical="center" readingOrder="2"/>
    </xf>
    <xf numFmtId="0" fontId="7" fillId="0" borderId="1" xfId="0" applyFont="1" applyBorder="1" applyAlignment="1">
      <alignment horizontal="center" vertical="center" readingOrder="2"/>
    </xf>
    <xf numFmtId="0" fontId="4" fillId="0" borderId="20" xfId="0" applyFont="1" applyBorder="1" applyAlignment="1">
      <alignment horizontal="center" vertical="center" readingOrder="2"/>
    </xf>
    <xf numFmtId="0" fontId="4" fillId="0" borderId="24" xfId="0" applyFont="1" applyBorder="1" applyAlignment="1">
      <alignment horizontal="center" vertical="center" readingOrder="2"/>
    </xf>
    <xf numFmtId="0" fontId="4" fillId="0" borderId="21" xfId="0" applyFont="1" applyBorder="1" applyAlignment="1">
      <alignment horizontal="center" vertical="center" readingOrder="2"/>
    </xf>
    <xf numFmtId="49" fontId="14" fillId="0" borderId="25" xfId="0" applyNumberFormat="1" applyFont="1" applyBorder="1" applyAlignment="1">
      <alignment horizontal="center" readingOrder="2"/>
    </xf>
    <xf numFmtId="1" fontId="11" fillId="0" borderId="0" xfId="0" applyNumberFormat="1" applyFont="1" applyBorder="1" applyAlignment="1">
      <alignment horizontal="center" readingOrder="2"/>
    </xf>
    <xf numFmtId="1" fontId="14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 readingOrder="2"/>
    </xf>
    <xf numFmtId="0" fontId="11" fillId="0" borderId="0" xfId="0" applyFont="1" applyBorder="1" applyAlignment="1">
      <alignment horizontal="center" readingOrder="2"/>
    </xf>
    <xf numFmtId="0" fontId="14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readingOrder="2"/>
    </xf>
    <xf numFmtId="49" fontId="14" fillId="0" borderId="0" xfId="0" applyNumberFormat="1" applyFont="1" applyAlignment="1">
      <alignment horizontal="center" readingOrder="2"/>
    </xf>
    <xf numFmtId="0" fontId="5" fillId="0" borderId="26" xfId="0" applyFont="1" applyBorder="1" applyAlignment="1">
      <alignment horizontal="center" vertical="center" readingOrder="2"/>
    </xf>
    <xf numFmtId="0" fontId="7" fillId="0" borderId="0" xfId="0" applyFont="1" applyAlignment="1">
      <alignment horizontal="right" vertical="top" wrapText="1" indent="15" readingOrder="2"/>
    </xf>
    <xf numFmtId="0" fontId="7" fillId="0" borderId="15" xfId="0" applyFont="1" applyBorder="1" applyAlignment="1">
      <alignment horizontal="center" vertical="center" readingOrder="2"/>
    </xf>
    <xf numFmtId="0" fontId="7" fillId="0" borderId="17" xfId="0" applyFont="1" applyBorder="1" applyAlignment="1">
      <alignment horizontal="center" vertical="center" readingOrder="2"/>
    </xf>
    <xf numFmtId="0" fontId="7" fillId="0" borderId="27" xfId="0" applyFont="1" applyBorder="1" applyAlignment="1" quotePrefix="1">
      <alignment horizontal="center" readingOrder="2"/>
    </xf>
    <xf numFmtId="0" fontId="7" fillId="0" borderId="0" xfId="0" applyFont="1" applyBorder="1" applyAlignment="1" quotePrefix="1">
      <alignment horizontal="center" readingOrder="2"/>
    </xf>
    <xf numFmtId="14" fontId="7" fillId="0" borderId="4" xfId="0" applyNumberFormat="1" applyFont="1" applyBorder="1" applyAlignment="1">
      <alignment horizontal="center" vertical="center" readingOrder="2"/>
    </xf>
    <xf numFmtId="14" fontId="7" fillId="0" borderId="1" xfId="0" applyNumberFormat="1" applyFont="1" applyBorder="1" applyAlignment="1">
      <alignment horizontal="center" vertical="center" readingOrder="2"/>
    </xf>
    <xf numFmtId="0" fontId="7" fillId="0" borderId="0" xfId="0" applyFont="1" applyAlignment="1">
      <alignment horizontal="right" vertical="center" wrapText="1" indent="15" readingOrder="2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عملة [0]_تحليلات بعض الحسابات_30_9_2003" xfId="22"/>
    <cellStyle name="عملة_تحليلات بعض الحسابات_30_9_2003" xfId="23"/>
    <cellStyle name="فاصلة [0]_تحليلات بعض الحسابات_30_9_2003" xfId="24"/>
    <cellStyle name="فاصلة_تحليلات بعض الحسابات_30_9_2003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101</xdr:row>
      <xdr:rowOff>38100</xdr:rowOff>
    </xdr:from>
    <xdr:to>
      <xdr:col>7</xdr:col>
      <xdr:colOff>1123950</xdr:colOff>
      <xdr:row>104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34050" y="24755475"/>
          <a:ext cx="283845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/>
            <a:t>رئيس مجلس الادارة و العضو المنتدب
مهندس /محمود على البطوطى</a:t>
          </a:r>
        </a:p>
      </xdr:txBody>
    </xdr:sp>
    <xdr:clientData/>
  </xdr:twoCellAnchor>
  <xdr:twoCellAnchor editAs="oneCell">
    <xdr:from>
      <xdr:col>7</xdr:col>
      <xdr:colOff>19050</xdr:colOff>
      <xdr:row>0</xdr:row>
      <xdr:rowOff>114300</xdr:rowOff>
    </xdr:from>
    <xdr:to>
      <xdr:col>7</xdr:col>
      <xdr:colOff>781050</xdr:colOff>
      <xdr:row>3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114300"/>
          <a:ext cx="762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101</xdr:row>
      <xdr:rowOff>57150</xdr:rowOff>
    </xdr:from>
    <xdr:to>
      <xdr:col>5</xdr:col>
      <xdr:colOff>76200</xdr:colOff>
      <xdr:row>104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42975" y="24774525"/>
          <a:ext cx="38481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/>
            <a:t>رئيس  القطاع المالى
محاسب /محمد سعيد عبد السلام</a:t>
          </a:r>
        </a:p>
      </xdr:txBody>
    </xdr:sp>
    <xdr:clientData/>
  </xdr:twoCellAnchor>
  <xdr:twoCellAnchor editAs="oneCell">
    <xdr:from>
      <xdr:col>7</xdr:col>
      <xdr:colOff>19050</xdr:colOff>
      <xdr:row>0</xdr:row>
      <xdr:rowOff>114300</xdr:rowOff>
    </xdr:from>
    <xdr:to>
      <xdr:col>7</xdr:col>
      <xdr:colOff>781050</xdr:colOff>
      <xdr:row>3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114300"/>
          <a:ext cx="762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1438275</xdr:colOff>
      <xdr:row>45</xdr:row>
      <xdr:rowOff>114300</xdr:rowOff>
    </xdr:from>
    <xdr:to>
      <xdr:col>5</xdr:col>
      <xdr:colOff>457200</xdr:colOff>
      <xdr:row>48</xdr:row>
      <xdr:rowOff>133350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4886325" y="11296650"/>
          <a:ext cx="20193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/>
            <a:t>رئيس مجلس الاداره والعضو المنتدب
مهندس / محمود على البطوطى</a:t>
          </a:r>
        </a:p>
      </xdr:txBody>
    </xdr:sp>
    <xdr:clientData/>
  </xdr:twoCellAnchor>
  <xdr:oneCellAnchor>
    <xdr:from>
      <xdr:col>8</xdr:col>
      <xdr:colOff>485775</xdr:colOff>
      <xdr:row>2</xdr:row>
      <xdr:rowOff>76200</xdr:rowOff>
    </xdr:from>
    <xdr:ext cx="95250" cy="228600"/>
    <xdr:sp>
      <xdr:nvSpPr>
        <xdr:cNvPr id="2" name="TextBox 5"/>
        <xdr:cNvSpPr txBox="1">
          <a:spLocks noChangeArrowheads="1"/>
        </xdr:cNvSpPr>
      </xdr:nvSpPr>
      <xdr:spPr>
        <a:xfrm>
          <a:off x="9972675" y="666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3</xdr:row>
      <xdr:rowOff>28575</xdr:rowOff>
    </xdr:from>
    <xdr:ext cx="476250" cy="238125"/>
    <xdr:sp>
      <xdr:nvSpPr>
        <xdr:cNvPr id="3" name="TextBox 6"/>
        <xdr:cNvSpPr txBox="1">
          <a:spLocks noChangeArrowheads="1"/>
        </xdr:cNvSpPr>
      </xdr:nvSpPr>
      <xdr:spPr>
        <a:xfrm>
          <a:off x="6781800" y="847725"/>
          <a:ext cx="476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بالجنيه</a:t>
          </a:r>
        </a:p>
      </xdr:txBody>
    </xdr:sp>
    <xdr:clientData/>
  </xdr:oneCellAnchor>
  <xdr:twoCellAnchor>
    <xdr:from>
      <xdr:col>1</xdr:col>
      <xdr:colOff>228600</xdr:colOff>
      <xdr:row>45</xdr:row>
      <xdr:rowOff>38100</xdr:rowOff>
    </xdr:from>
    <xdr:to>
      <xdr:col>4</xdr:col>
      <xdr:colOff>981075</xdr:colOff>
      <xdr:row>48</xdr:row>
      <xdr:rowOff>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942975" y="11220450"/>
          <a:ext cx="34861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/>
            <a:t>رئيس  القطاع المالى
محاسب /محمد سعيد عبد السلام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180975</xdr:colOff>
      <xdr:row>10</xdr:row>
      <xdr:rowOff>114300</xdr:rowOff>
    </xdr:from>
    <xdr:ext cx="76200" cy="161925"/>
    <xdr:sp>
      <xdr:nvSpPr>
        <xdr:cNvPr id="1" name="TextBox 2"/>
        <xdr:cNvSpPr txBox="1">
          <a:spLocks noChangeArrowheads="1"/>
        </xdr:cNvSpPr>
      </xdr:nvSpPr>
      <xdr:spPr>
        <a:xfrm>
          <a:off x="14963775" y="300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361950</xdr:colOff>
      <xdr:row>3</xdr:row>
      <xdr:rowOff>19050</xdr:rowOff>
    </xdr:from>
    <xdr:ext cx="857250" cy="190500"/>
    <xdr:sp>
      <xdr:nvSpPr>
        <xdr:cNvPr id="2" name="TextBox 3"/>
        <xdr:cNvSpPr txBox="1">
          <a:spLocks noChangeArrowheads="1"/>
        </xdr:cNvSpPr>
      </xdr:nvSpPr>
      <xdr:spPr>
        <a:xfrm>
          <a:off x="9848850" y="904875"/>
          <a:ext cx="857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(القيمة بالجنيه)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0</xdr:row>
      <xdr:rowOff>0</xdr:rowOff>
    </xdr:from>
    <xdr:to>
      <xdr:col>5</xdr:col>
      <xdr:colOff>504825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48100" y="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(29)</a:t>
          </a:r>
        </a:p>
      </xdr:txBody>
    </xdr:sp>
    <xdr:clientData/>
  </xdr:twoCellAnchor>
  <xdr:oneCellAnchor>
    <xdr:from>
      <xdr:col>9</xdr:col>
      <xdr:colOff>400050</xdr:colOff>
      <xdr:row>3</xdr:row>
      <xdr:rowOff>28575</xdr:rowOff>
    </xdr:from>
    <xdr:ext cx="933450" cy="190500"/>
    <xdr:sp>
      <xdr:nvSpPr>
        <xdr:cNvPr id="2" name="TextBox 3"/>
        <xdr:cNvSpPr txBox="1">
          <a:spLocks noChangeArrowheads="1"/>
        </xdr:cNvSpPr>
      </xdr:nvSpPr>
      <xdr:spPr>
        <a:xfrm>
          <a:off x="9934575" y="876300"/>
          <a:ext cx="933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( القيمة بالجنيه 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9525</xdr:colOff>
      <xdr:row>2</xdr:row>
      <xdr:rowOff>171450</xdr:rowOff>
    </xdr:from>
    <xdr:ext cx="361950" cy="247650"/>
    <xdr:sp>
      <xdr:nvSpPr>
        <xdr:cNvPr id="1" name="TextBox 5"/>
        <xdr:cNvSpPr txBox="1">
          <a:spLocks noChangeArrowheads="1"/>
        </xdr:cNvSpPr>
      </xdr:nvSpPr>
      <xdr:spPr>
        <a:xfrm>
          <a:off x="9686925" y="762000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جنيه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266700</xdr:colOff>
      <xdr:row>1</xdr:row>
      <xdr:rowOff>38100</xdr:rowOff>
    </xdr:from>
    <xdr:ext cx="342900" cy="152400"/>
    <xdr:sp>
      <xdr:nvSpPr>
        <xdr:cNvPr id="1" name="TextBox 2"/>
        <xdr:cNvSpPr txBox="1">
          <a:spLocks noChangeArrowheads="1"/>
        </xdr:cNvSpPr>
      </xdr:nvSpPr>
      <xdr:spPr>
        <a:xfrm>
          <a:off x="5924550" y="333375"/>
          <a:ext cx="342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(جنيه)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5</xdr:col>
      <xdr:colOff>285750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24050" y="47625"/>
          <a:ext cx="26860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قائمة التغير فى حقوق الملكيه
عن الفترة المنتهية  فى  2010/09/30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181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الشركة العامة لصناعة الورق
  راكتا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1847850</xdr:colOff>
      <xdr:row>21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6200" y="6181725"/>
          <a:ext cx="1847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30تابع - قائمة الإنتاج والقيمة المضافة
عن الفترة المالية المنتهية فى 2003/6/30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1847850</xdr:colOff>
      <xdr:row>21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6200" y="6181725"/>
          <a:ext cx="1847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30تابع - قائمة الإنتاج والقيمة المضافة
عن الفترة المالية المنتهية فى 2003/6/30</a:t>
          </a:r>
        </a:p>
      </xdr:txBody>
    </xdr:sp>
    <xdr:clientData/>
  </xdr:twoCellAnchor>
  <xdr:twoCellAnchor>
    <xdr:from>
      <xdr:col>5</xdr:col>
      <xdr:colOff>609600</xdr:colOff>
      <xdr:row>1</xdr:row>
      <xdr:rowOff>38100</xdr:rowOff>
    </xdr:from>
    <xdr:to>
      <xdr:col>7</xdr:col>
      <xdr:colOff>0</xdr:colOff>
      <xdr:row>1</xdr:row>
      <xdr:rowOff>257175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4933950" y="333375"/>
          <a:ext cx="15621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القيمة بالجنيه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</xdr:row>
      <xdr:rowOff>85725</xdr:rowOff>
    </xdr:from>
    <xdr:to>
      <xdr:col>4</xdr:col>
      <xdr:colOff>1847850</xdr:colOff>
      <xdr:row>2</xdr:row>
      <xdr:rowOff>485775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24050" y="342900"/>
          <a:ext cx="28098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قائمة الإنتاج والقيمة المضافة 
عن الفترة المالية المنتهية  31 / 12 / 2009</a:t>
          </a:r>
        </a:p>
      </xdr:txBody>
    </xdr:sp>
    <xdr:clientData/>
  </xdr:twoCellAnchor>
  <xdr:twoCellAnchor>
    <xdr:from>
      <xdr:col>3</xdr:col>
      <xdr:colOff>647700</xdr:colOff>
      <xdr:row>30</xdr:row>
      <xdr:rowOff>152400</xdr:rowOff>
    </xdr:from>
    <xdr:to>
      <xdr:col>4</xdr:col>
      <xdr:colOff>2362200</xdr:colOff>
      <xdr:row>32</xdr:row>
      <xdr:rowOff>238125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514600" y="9353550"/>
          <a:ext cx="2733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تابع - قائمة الإنتاج والقيمة المضافة
عن الفترة المالية المنتهية فى 200912/31</a:t>
          </a:r>
        </a:p>
      </xdr:txBody>
    </xdr:sp>
    <xdr:clientData/>
  </xdr:twoCellAnchor>
  <xdr:twoCellAnchor>
    <xdr:from>
      <xdr:col>3</xdr:col>
      <xdr:colOff>733425</xdr:colOff>
      <xdr:row>57</xdr:row>
      <xdr:rowOff>200025</xdr:rowOff>
    </xdr:from>
    <xdr:to>
      <xdr:col>4</xdr:col>
      <xdr:colOff>2362200</xdr:colOff>
      <xdr:row>59</xdr:row>
      <xdr:rowOff>161925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600325" y="17202150"/>
          <a:ext cx="2647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تابع - قائمة الإنتاج والقيمة المضافة
عن الفترة المالية المنتهية فى 2009/12/31</a:t>
          </a:r>
        </a:p>
      </xdr:txBody>
    </xdr:sp>
    <xdr:clientData/>
  </xdr:twoCellAnchor>
  <xdr:twoCellAnchor>
    <xdr:from>
      <xdr:col>4</xdr:col>
      <xdr:colOff>2362200</xdr:colOff>
      <xdr:row>2</xdr:row>
      <xdr:rowOff>342900</xdr:rowOff>
    </xdr:from>
    <xdr:to>
      <xdr:col>5</xdr:col>
      <xdr:colOff>962025</xdr:colOff>
      <xdr:row>2</xdr:row>
      <xdr:rowOff>647700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248275" y="800100"/>
          <a:ext cx="9620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القيمة بالجنيه</a:t>
          </a:r>
        </a:p>
      </xdr:txBody>
    </xdr:sp>
    <xdr:clientData/>
  </xdr:twoCellAnchor>
  <xdr:twoCellAnchor>
    <xdr:from>
      <xdr:col>4</xdr:col>
      <xdr:colOff>2362200</xdr:colOff>
      <xdr:row>31</xdr:row>
      <xdr:rowOff>133350</xdr:rowOff>
    </xdr:from>
    <xdr:to>
      <xdr:col>6</xdr:col>
      <xdr:colOff>38100</xdr:colOff>
      <xdr:row>32</xdr:row>
      <xdr:rowOff>238125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248275" y="9544050"/>
          <a:ext cx="12382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القيمة بالجنيه</a:t>
          </a:r>
        </a:p>
      </xdr:txBody>
    </xdr:sp>
    <xdr:clientData/>
  </xdr:twoCellAnchor>
  <xdr:twoCellAnchor>
    <xdr:from>
      <xdr:col>4</xdr:col>
      <xdr:colOff>2362200</xdr:colOff>
      <xdr:row>58</xdr:row>
      <xdr:rowOff>85725</xdr:rowOff>
    </xdr:from>
    <xdr:to>
      <xdr:col>8</xdr:col>
      <xdr:colOff>28575</xdr:colOff>
      <xdr:row>59</xdr:row>
      <xdr:rowOff>180975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248275" y="17487900"/>
          <a:ext cx="12858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القيمة بالجنيه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509"/>
  <sheetViews>
    <sheetView showGridLines="0" rightToLeft="1" tabSelected="1" workbookViewId="0" topLeftCell="A90">
      <selection activeCell="C57" sqref="C57:H104"/>
    </sheetView>
  </sheetViews>
  <sheetFormatPr defaultColWidth="9.140625" defaultRowHeight="12.75"/>
  <cols>
    <col min="1" max="1" width="13.140625" style="15" customWidth="1"/>
    <col min="2" max="2" width="0.2890625" style="15" customWidth="1"/>
    <col min="3" max="3" width="19.57421875" style="15" customWidth="1"/>
    <col min="4" max="4" width="17.8515625" style="15" customWidth="1"/>
    <col min="5" max="5" width="19.8515625" style="15" customWidth="1"/>
    <col min="6" max="6" width="6.00390625" style="15" customWidth="1"/>
    <col min="7" max="7" width="35.00390625" style="15" customWidth="1"/>
    <col min="8" max="8" width="18.8515625" style="15" customWidth="1"/>
    <col min="9" max="9" width="4.00390625" style="15" customWidth="1"/>
    <col min="10" max="10" width="16.421875" style="15" customWidth="1"/>
    <col min="11" max="16384" width="9.140625" style="15" customWidth="1"/>
  </cols>
  <sheetData>
    <row r="1" ht="18">
      <c r="C1" s="271" t="s">
        <v>300</v>
      </c>
    </row>
    <row r="2" ht="18">
      <c r="C2" s="271" t="s">
        <v>301</v>
      </c>
    </row>
    <row r="3" spans="2:9" ht="3" customHeight="1">
      <c r="B3" s="48"/>
      <c r="C3" s="48"/>
      <c r="D3" s="48"/>
      <c r="E3" s="199"/>
      <c r="F3" s="48"/>
      <c r="G3" s="11"/>
      <c r="H3" s="11"/>
      <c r="I3" s="48"/>
    </row>
    <row r="4" spans="2:9" ht="19.5" customHeight="1">
      <c r="B4" s="48"/>
      <c r="C4" s="48"/>
      <c r="D4" s="302" t="s">
        <v>112</v>
      </c>
      <c r="E4" s="302"/>
      <c r="F4" s="302"/>
      <c r="G4" s="302"/>
      <c r="H4" s="48"/>
      <c r="I4" s="48"/>
    </row>
    <row r="5" spans="4:8" ht="19.5" customHeight="1" thickBot="1">
      <c r="D5" s="313" t="s">
        <v>320</v>
      </c>
      <c r="E5" s="313"/>
      <c r="F5" s="313"/>
      <c r="G5" s="313"/>
      <c r="H5" s="70" t="s">
        <v>102</v>
      </c>
    </row>
    <row r="6" spans="2:8" ht="19.5" customHeight="1">
      <c r="B6" s="16"/>
      <c r="C6" s="30"/>
      <c r="D6" s="324"/>
      <c r="E6" s="325"/>
      <c r="F6" s="30" t="s">
        <v>69</v>
      </c>
      <c r="G6" s="30"/>
      <c r="H6" s="9" t="s">
        <v>113</v>
      </c>
    </row>
    <row r="7" spans="2:8" ht="24" customHeight="1" thickBot="1">
      <c r="B7" s="17"/>
      <c r="C7" s="31"/>
      <c r="D7" s="326"/>
      <c r="E7" s="299"/>
      <c r="F7" s="32" t="s">
        <v>70</v>
      </c>
      <c r="G7" s="31"/>
      <c r="H7" s="50" t="s">
        <v>313</v>
      </c>
    </row>
    <row r="8" spans="2:8" ht="19.5" customHeight="1">
      <c r="B8" s="17"/>
      <c r="C8" s="322" t="s">
        <v>114</v>
      </c>
      <c r="D8" s="72" t="s">
        <v>115</v>
      </c>
      <c r="E8" s="322" t="s">
        <v>116</v>
      </c>
      <c r="F8" s="31"/>
      <c r="G8" s="33" t="s">
        <v>117</v>
      </c>
      <c r="H8" s="34"/>
    </row>
    <row r="9" spans="2:8" ht="19.5" customHeight="1" thickBot="1">
      <c r="B9" s="17"/>
      <c r="C9" s="323"/>
      <c r="D9" s="73" t="s">
        <v>118</v>
      </c>
      <c r="E9" s="323"/>
      <c r="F9" s="74"/>
      <c r="G9" s="33" t="s">
        <v>119</v>
      </c>
      <c r="H9" s="35"/>
    </row>
    <row r="10" spans="2:8" ht="18" customHeight="1">
      <c r="B10" s="177"/>
      <c r="C10" s="178">
        <f aca="true" t="shared" si="0" ref="C10:C15">+E10-D10</f>
        <v>47364</v>
      </c>
      <c r="D10" s="178">
        <v>0</v>
      </c>
      <c r="E10" s="179">
        <v>47364</v>
      </c>
      <c r="F10" s="74"/>
      <c r="G10" s="226" t="s">
        <v>120</v>
      </c>
      <c r="H10" s="178">
        <v>47364</v>
      </c>
    </row>
    <row r="11" spans="2:8" ht="18" customHeight="1">
      <c r="B11" s="177"/>
      <c r="C11" s="178">
        <f t="shared" si="0"/>
        <v>15965696</v>
      </c>
      <c r="D11" s="178">
        <v>19379217</v>
      </c>
      <c r="E11" s="178">
        <v>35344913</v>
      </c>
      <c r="F11" s="180"/>
      <c r="G11" s="226" t="s">
        <v>121</v>
      </c>
      <c r="H11" s="178">
        <v>16186274</v>
      </c>
    </row>
    <row r="12" spans="2:8" ht="18" customHeight="1">
      <c r="B12" s="177"/>
      <c r="C12" s="178">
        <f t="shared" si="0"/>
        <v>52924813</v>
      </c>
      <c r="D12" s="178">
        <v>148123012</v>
      </c>
      <c r="E12" s="178">
        <v>201047825</v>
      </c>
      <c r="F12" s="180"/>
      <c r="G12" s="226" t="s">
        <v>122</v>
      </c>
      <c r="H12" s="178">
        <v>53864502</v>
      </c>
    </row>
    <row r="13" spans="2:8" ht="18" customHeight="1">
      <c r="B13" s="177"/>
      <c r="C13" s="178">
        <f t="shared" si="0"/>
        <v>32759</v>
      </c>
      <c r="D13" s="178">
        <v>5443710</v>
      </c>
      <c r="E13" s="178">
        <v>5476469</v>
      </c>
      <c r="F13" s="180"/>
      <c r="G13" s="226" t="s">
        <v>123</v>
      </c>
      <c r="H13" s="178">
        <v>40305</v>
      </c>
    </row>
    <row r="14" spans="2:8" ht="18" customHeight="1">
      <c r="B14" s="177"/>
      <c r="C14" s="178">
        <f t="shared" si="0"/>
        <v>682464</v>
      </c>
      <c r="D14" s="178">
        <v>3396028</v>
      </c>
      <c r="E14" s="178">
        <v>4078492</v>
      </c>
      <c r="F14" s="180"/>
      <c r="G14" s="226" t="s">
        <v>124</v>
      </c>
      <c r="H14" s="178">
        <v>709364</v>
      </c>
    </row>
    <row r="15" spans="2:8" ht="18" customHeight="1" thickBot="1">
      <c r="B15" s="177"/>
      <c r="C15" s="178">
        <f t="shared" si="0"/>
        <v>284590</v>
      </c>
      <c r="D15" s="178">
        <v>1697425</v>
      </c>
      <c r="E15" s="179">
        <v>1982015</v>
      </c>
      <c r="F15" s="181"/>
      <c r="G15" s="226" t="s">
        <v>125</v>
      </c>
      <c r="H15" s="178">
        <v>275748</v>
      </c>
    </row>
    <row r="16" spans="2:8" ht="18" customHeight="1" thickBot="1">
      <c r="B16" s="177"/>
      <c r="C16" s="182">
        <f>SUM(C10:C15)</f>
        <v>69937686</v>
      </c>
      <c r="D16" s="182">
        <f>SUM(D10:D15)</f>
        <v>178039392</v>
      </c>
      <c r="E16" s="182">
        <f>SUM(E10:E15)</f>
        <v>247977078</v>
      </c>
      <c r="F16" s="181"/>
      <c r="G16" s="180"/>
      <c r="H16" s="182">
        <f>SUM(H10:H15)</f>
        <v>71123557</v>
      </c>
    </row>
    <row r="17" spans="2:8" ht="18" customHeight="1">
      <c r="B17" s="177"/>
      <c r="C17" s="183"/>
      <c r="D17" s="300"/>
      <c r="E17" s="301"/>
      <c r="F17" s="181"/>
      <c r="G17" s="33" t="s">
        <v>126</v>
      </c>
      <c r="H17" s="183"/>
    </row>
    <row r="18" spans="2:8" ht="18" customHeight="1">
      <c r="B18" s="177"/>
      <c r="C18" s="178"/>
      <c r="D18" s="314">
        <v>2366278</v>
      </c>
      <c r="E18" s="315"/>
      <c r="F18" s="180"/>
      <c r="G18" s="227" t="s">
        <v>127</v>
      </c>
      <c r="H18" s="178">
        <v>2348558</v>
      </c>
    </row>
    <row r="19" spans="2:8" ht="18" customHeight="1" thickBot="1">
      <c r="B19" s="177"/>
      <c r="C19" s="178"/>
      <c r="D19" s="319">
        <v>327084</v>
      </c>
      <c r="E19" s="320"/>
      <c r="F19" s="180"/>
      <c r="G19" s="227" t="s">
        <v>128</v>
      </c>
      <c r="H19" s="178">
        <v>629274</v>
      </c>
    </row>
    <row r="20" spans="2:8" ht="18" customHeight="1" thickBot="1">
      <c r="B20" s="177"/>
      <c r="C20" s="178">
        <f>+D18+D19</f>
        <v>2693362</v>
      </c>
      <c r="D20" s="314"/>
      <c r="E20" s="315"/>
      <c r="F20" s="180"/>
      <c r="G20" s="186"/>
      <c r="H20" s="182">
        <f>SUM(H18:H19)</f>
        <v>2977832</v>
      </c>
    </row>
    <row r="21" spans="2:8" ht="18" customHeight="1">
      <c r="B21" s="177"/>
      <c r="C21" s="178"/>
      <c r="D21" s="314"/>
      <c r="E21" s="315"/>
      <c r="F21" s="180"/>
      <c r="G21" s="33" t="s">
        <v>129</v>
      </c>
      <c r="H21" s="178"/>
    </row>
    <row r="22" spans="2:8" ht="18" customHeight="1">
      <c r="B22" s="177"/>
      <c r="C22" s="178">
        <v>0</v>
      </c>
      <c r="D22" s="314"/>
      <c r="E22" s="315"/>
      <c r="F22" s="180"/>
      <c r="G22" s="226" t="s">
        <v>130</v>
      </c>
      <c r="H22" s="178">
        <v>0</v>
      </c>
    </row>
    <row r="23" spans="2:8" ht="18" customHeight="1">
      <c r="B23" s="177"/>
      <c r="C23" s="178"/>
      <c r="D23" s="314"/>
      <c r="E23" s="315"/>
      <c r="F23" s="180"/>
      <c r="G23" s="228" t="s">
        <v>131</v>
      </c>
      <c r="H23" s="178"/>
    </row>
    <row r="24" spans="2:8" ht="18" customHeight="1">
      <c r="B24" s="177"/>
      <c r="C24" s="187">
        <v>496912</v>
      </c>
      <c r="D24" s="307"/>
      <c r="E24" s="308"/>
      <c r="F24" s="190"/>
      <c r="G24" s="226" t="s">
        <v>132</v>
      </c>
      <c r="H24" s="187">
        <v>509593</v>
      </c>
    </row>
    <row r="25" spans="2:8" ht="18" customHeight="1">
      <c r="B25" s="177"/>
      <c r="C25" s="178"/>
      <c r="D25" s="314"/>
      <c r="E25" s="315"/>
      <c r="F25" s="180"/>
      <c r="G25" s="228" t="s">
        <v>133</v>
      </c>
      <c r="H25" s="178"/>
    </row>
    <row r="26" spans="2:8" ht="18" customHeight="1">
      <c r="B26" s="177"/>
      <c r="C26" s="178">
        <v>819573</v>
      </c>
      <c r="D26" s="184"/>
      <c r="E26" s="185"/>
      <c r="F26" s="181"/>
      <c r="G26" s="226" t="s">
        <v>219</v>
      </c>
      <c r="H26" s="178">
        <v>1543463</v>
      </c>
    </row>
    <row r="27" spans="2:8" ht="18" customHeight="1" thickBot="1">
      <c r="B27" s="177"/>
      <c r="C27" s="178">
        <v>328541</v>
      </c>
      <c r="D27" s="303"/>
      <c r="E27" s="304"/>
      <c r="F27" s="74"/>
      <c r="G27" s="226" t="s">
        <v>134</v>
      </c>
      <c r="H27" s="178">
        <v>336965</v>
      </c>
    </row>
    <row r="28" spans="2:8" ht="18" customHeight="1" thickBot="1">
      <c r="B28" s="177"/>
      <c r="C28" s="191">
        <f>+C16+C20+C22+C24+C26+C27</f>
        <v>74276074</v>
      </c>
      <c r="D28" s="303"/>
      <c r="E28" s="304"/>
      <c r="F28" s="180"/>
      <c r="G28" s="226" t="s">
        <v>135</v>
      </c>
      <c r="H28" s="192">
        <f>+H16+H20+H22+H24+H27+H26</f>
        <v>76491410</v>
      </c>
    </row>
    <row r="29" spans="2:8" ht="18" customHeight="1">
      <c r="B29" s="177"/>
      <c r="C29" s="178"/>
      <c r="D29" s="314"/>
      <c r="E29" s="315"/>
      <c r="F29" s="180"/>
      <c r="G29" s="33" t="s">
        <v>136</v>
      </c>
      <c r="H29" s="178"/>
    </row>
    <row r="30" spans="2:8" ht="18" customHeight="1">
      <c r="B30" s="177"/>
      <c r="C30" s="178"/>
      <c r="D30" s="314"/>
      <c r="E30" s="315"/>
      <c r="F30" s="180"/>
      <c r="G30" s="33" t="s">
        <v>137</v>
      </c>
      <c r="H30" s="183"/>
    </row>
    <row r="31" spans="2:8" ht="31.5" customHeight="1">
      <c r="B31" s="177"/>
      <c r="C31" s="178"/>
      <c r="D31" s="314">
        <v>39719170</v>
      </c>
      <c r="E31" s="315"/>
      <c r="F31" s="180"/>
      <c r="G31" s="272" t="s">
        <v>321</v>
      </c>
      <c r="H31" s="178">
        <v>38768207</v>
      </c>
    </row>
    <row r="32" spans="2:8" ht="18" customHeight="1">
      <c r="B32" s="177"/>
      <c r="C32" s="178"/>
      <c r="D32" s="314">
        <v>3354029</v>
      </c>
      <c r="E32" s="315"/>
      <c r="F32" s="180"/>
      <c r="G32" s="226" t="s">
        <v>138</v>
      </c>
      <c r="H32" s="178">
        <v>3248896</v>
      </c>
    </row>
    <row r="33" spans="2:8" ht="33" customHeight="1">
      <c r="B33" s="177"/>
      <c r="C33" s="183"/>
      <c r="D33" s="314">
        <v>16333628</v>
      </c>
      <c r="E33" s="315"/>
      <c r="F33" s="180"/>
      <c r="G33" s="272" t="s">
        <v>314</v>
      </c>
      <c r="H33" s="178">
        <v>16697213</v>
      </c>
    </row>
    <row r="34" spans="2:8" ht="18" customHeight="1" thickBot="1">
      <c r="B34" s="177"/>
      <c r="C34" s="187"/>
      <c r="D34" s="317">
        <v>823622</v>
      </c>
      <c r="E34" s="318"/>
      <c r="F34" s="190"/>
      <c r="G34" s="231" t="s">
        <v>139</v>
      </c>
      <c r="H34" s="178">
        <v>271943</v>
      </c>
    </row>
    <row r="35" spans="2:8" ht="18" customHeight="1" thickBot="1">
      <c r="B35" s="177"/>
      <c r="C35" s="178">
        <f>+D31+D32+D33+D34</f>
        <v>60230449</v>
      </c>
      <c r="D35" s="188"/>
      <c r="E35" s="189"/>
      <c r="F35" s="190"/>
      <c r="G35" s="193"/>
      <c r="H35" s="192">
        <f>SUM(H31:H34)</f>
        <v>58986259</v>
      </c>
    </row>
    <row r="36" spans="2:8" ht="18" customHeight="1">
      <c r="B36" s="177"/>
      <c r="C36" s="178"/>
      <c r="D36" s="314"/>
      <c r="E36" s="315"/>
      <c r="F36" s="180"/>
      <c r="G36" s="33" t="s">
        <v>140</v>
      </c>
      <c r="H36" s="183"/>
    </row>
    <row r="37" spans="2:10" ht="18" customHeight="1">
      <c r="B37" s="177"/>
      <c r="C37" s="178"/>
      <c r="D37" s="314">
        <v>23170248</v>
      </c>
      <c r="E37" s="315"/>
      <c r="F37" s="180"/>
      <c r="G37" s="230" t="s">
        <v>309</v>
      </c>
      <c r="H37" s="178">
        <v>23659048</v>
      </c>
      <c r="I37" s="130"/>
      <c r="J37" s="21"/>
    </row>
    <row r="38" spans="2:10" ht="18" customHeight="1">
      <c r="B38" s="177"/>
      <c r="C38" s="178"/>
      <c r="D38" s="314">
        <v>6595283</v>
      </c>
      <c r="E38" s="315"/>
      <c r="F38" s="180"/>
      <c r="G38" s="229" t="s">
        <v>141</v>
      </c>
      <c r="H38" s="178">
        <v>7534112</v>
      </c>
      <c r="I38" s="130"/>
      <c r="J38" s="21"/>
    </row>
    <row r="39" spans="2:9" ht="18" customHeight="1">
      <c r="B39" s="177"/>
      <c r="C39" s="178"/>
      <c r="D39" s="314">
        <v>7830296</v>
      </c>
      <c r="E39" s="315"/>
      <c r="F39" s="180"/>
      <c r="G39" s="226" t="s">
        <v>142</v>
      </c>
      <c r="H39" s="178">
        <v>7839996</v>
      </c>
      <c r="I39" s="130"/>
    </row>
    <row r="40" spans="2:9" ht="18" customHeight="1">
      <c r="B40" s="177"/>
      <c r="C40" s="178"/>
      <c r="D40" s="314">
        <v>80</v>
      </c>
      <c r="E40" s="315"/>
      <c r="F40" s="180"/>
      <c r="G40" s="226" t="s">
        <v>143</v>
      </c>
      <c r="H40" s="178">
        <v>70</v>
      </c>
      <c r="I40" s="130"/>
    </row>
    <row r="41" spans="2:9" ht="18" customHeight="1">
      <c r="B41" s="177"/>
      <c r="C41" s="178"/>
      <c r="D41" s="314">
        <v>1042987</v>
      </c>
      <c r="E41" s="315"/>
      <c r="F41" s="180"/>
      <c r="G41" s="226" t="s">
        <v>144</v>
      </c>
      <c r="H41" s="178">
        <v>880139</v>
      </c>
      <c r="I41" s="130"/>
    </row>
    <row r="42" spans="2:9" ht="18" customHeight="1" thickBot="1">
      <c r="B42" s="177"/>
      <c r="C42" s="178"/>
      <c r="D42" s="317">
        <v>4827961</v>
      </c>
      <c r="E42" s="318"/>
      <c r="F42" s="180"/>
      <c r="G42" s="226" t="s">
        <v>145</v>
      </c>
      <c r="H42" s="178">
        <v>2824787</v>
      </c>
      <c r="I42" s="130"/>
    </row>
    <row r="43" spans="2:8" ht="18" customHeight="1" thickBot="1">
      <c r="B43" s="177"/>
      <c r="C43" s="178">
        <f>SUM(D37:E42)</f>
        <v>43466855</v>
      </c>
      <c r="D43" s="314"/>
      <c r="E43" s="315"/>
      <c r="F43" s="180"/>
      <c r="G43" s="180"/>
      <c r="H43" s="194">
        <f>SUM(H37:H42)</f>
        <v>42738152</v>
      </c>
    </row>
    <row r="44" spans="2:8" ht="18" customHeight="1">
      <c r="B44" s="177"/>
      <c r="C44" s="178"/>
      <c r="D44" s="314"/>
      <c r="E44" s="315"/>
      <c r="F44" s="180"/>
      <c r="G44" s="33" t="s">
        <v>146</v>
      </c>
      <c r="H44" s="69"/>
    </row>
    <row r="45" spans="2:8" ht="18" customHeight="1">
      <c r="B45" s="177"/>
      <c r="C45" s="178"/>
      <c r="D45" s="314">
        <v>130522800</v>
      </c>
      <c r="E45" s="315"/>
      <c r="F45" s="180"/>
      <c r="G45" s="229" t="s">
        <v>147</v>
      </c>
      <c r="H45" s="178">
        <v>50372800</v>
      </c>
    </row>
    <row r="46" spans="2:8" ht="18" customHeight="1">
      <c r="B46" s="177"/>
      <c r="C46" s="178"/>
      <c r="D46" s="314">
        <v>0</v>
      </c>
      <c r="E46" s="315"/>
      <c r="F46" s="180"/>
      <c r="G46" s="226" t="s">
        <v>310</v>
      </c>
      <c r="H46" s="178">
        <v>0</v>
      </c>
    </row>
    <row r="47" spans="2:8" ht="18" customHeight="1">
      <c r="B47" s="177"/>
      <c r="C47" s="178"/>
      <c r="D47" s="314">
        <v>2002281</v>
      </c>
      <c r="E47" s="315"/>
      <c r="F47" s="180"/>
      <c r="G47" s="226" t="s">
        <v>148</v>
      </c>
      <c r="H47" s="178">
        <v>4340122</v>
      </c>
    </row>
    <row r="48" spans="2:8" ht="18" customHeight="1" thickBot="1">
      <c r="B48" s="177"/>
      <c r="C48" s="178"/>
      <c r="D48" s="317">
        <v>159721</v>
      </c>
      <c r="E48" s="318"/>
      <c r="F48" s="180"/>
      <c r="G48" s="226" t="s">
        <v>149</v>
      </c>
      <c r="H48" s="178">
        <v>143189</v>
      </c>
    </row>
    <row r="49" spans="2:8" ht="18" customHeight="1" thickBot="1">
      <c r="B49" s="177"/>
      <c r="C49" s="195">
        <f>+D45+D46+D47+D48</f>
        <v>132684802</v>
      </c>
      <c r="D49" s="184"/>
      <c r="E49" s="185"/>
      <c r="F49" s="180"/>
      <c r="G49" s="180"/>
      <c r="H49" s="192">
        <f>SUM(H45:H48)</f>
        <v>54856111</v>
      </c>
    </row>
    <row r="50" spans="2:8" ht="18" customHeight="1">
      <c r="B50" s="177"/>
      <c r="C50" s="178">
        <f>+C35+C43+C49</f>
        <v>236382106</v>
      </c>
      <c r="D50" s="184"/>
      <c r="E50" s="185"/>
      <c r="F50" s="180"/>
      <c r="G50" s="180" t="s">
        <v>150</v>
      </c>
      <c r="H50" s="196">
        <f>H35+H43+H49</f>
        <v>156580522</v>
      </c>
    </row>
    <row r="51" spans="2:8" ht="12.75" customHeight="1" thickBot="1">
      <c r="B51" s="177"/>
      <c r="C51" s="195"/>
      <c r="D51" s="319"/>
      <c r="E51" s="320"/>
      <c r="F51" s="197"/>
      <c r="G51" s="198" t="s">
        <v>151</v>
      </c>
      <c r="H51" s="195"/>
    </row>
    <row r="52" spans="2:8" s="75" customFormat="1" ht="20.25" customHeight="1">
      <c r="B52" s="173" t="s">
        <v>152</v>
      </c>
      <c r="C52" s="173" t="s">
        <v>153</v>
      </c>
      <c r="D52" s="171"/>
      <c r="E52" s="171"/>
      <c r="F52" s="171"/>
      <c r="G52" s="175"/>
      <c r="H52" s="176"/>
    </row>
    <row r="53" spans="2:8" s="75" customFormat="1" ht="18" customHeight="1">
      <c r="B53" s="173"/>
      <c r="C53" s="321" t="s">
        <v>294</v>
      </c>
      <c r="D53" s="321"/>
      <c r="E53" s="321"/>
      <c r="F53" s="321"/>
      <c r="G53" s="321"/>
      <c r="H53" s="321"/>
    </row>
    <row r="54" ht="19.5" customHeight="1">
      <c r="B54" s="48"/>
    </row>
    <row r="55" ht="19.5" customHeight="1">
      <c r="B55" s="48"/>
    </row>
    <row r="56" ht="27" customHeight="1">
      <c r="B56" s="170"/>
    </row>
    <row r="57" spans="2:8" ht="21" customHeight="1">
      <c r="B57" s="177"/>
      <c r="C57" s="48"/>
      <c r="D57" s="316" t="s">
        <v>154</v>
      </c>
      <c r="E57" s="316"/>
      <c r="F57" s="316"/>
      <c r="G57" s="316"/>
      <c r="H57" s="48"/>
    </row>
    <row r="58" spans="2:8" ht="19.5" customHeight="1" thickBot="1">
      <c r="B58" s="177"/>
      <c r="C58" s="48"/>
      <c r="D58" s="313" t="str">
        <f>+D5</f>
        <v>فى09/30/ 2010</v>
      </c>
      <c r="E58" s="313"/>
      <c r="F58" s="313"/>
      <c r="G58" s="313"/>
      <c r="H58" s="199" t="str">
        <f>+H5</f>
        <v>( جنيه )</v>
      </c>
    </row>
    <row r="59" spans="2:8" ht="19.5" customHeight="1">
      <c r="B59" s="177"/>
      <c r="C59" s="30"/>
      <c r="D59" s="265"/>
      <c r="E59" s="266"/>
      <c r="F59" s="30" t="s">
        <v>69</v>
      </c>
      <c r="G59" s="265"/>
      <c r="H59" s="9" t="s">
        <v>113</v>
      </c>
    </row>
    <row r="60" spans="2:8" ht="25.5" customHeight="1" thickBot="1">
      <c r="B60" s="177"/>
      <c r="C60" s="200"/>
      <c r="D60" s="268"/>
      <c r="E60" s="269"/>
      <c r="F60" s="201" t="s">
        <v>70</v>
      </c>
      <c r="G60" s="273"/>
      <c r="H60" s="293" t="str">
        <f>+H7</f>
        <v>30 / 6 / 2010</v>
      </c>
    </row>
    <row r="61" spans="2:8" ht="16.5" customHeight="1">
      <c r="B61" s="177"/>
      <c r="C61" s="284"/>
      <c r="D61" s="275"/>
      <c r="E61" s="276"/>
      <c r="F61" s="76"/>
      <c r="G61" s="33" t="s">
        <v>155</v>
      </c>
      <c r="H61" s="284"/>
    </row>
    <row r="62" spans="2:9" ht="18.75" customHeight="1">
      <c r="B62" s="177"/>
      <c r="C62" s="285"/>
      <c r="D62" s="277"/>
      <c r="E62" s="278"/>
      <c r="F62" s="180"/>
      <c r="G62" s="33" t="s">
        <v>156</v>
      </c>
      <c r="H62" s="285"/>
      <c r="I62" s="17"/>
    </row>
    <row r="63" spans="2:9" ht="19.5" customHeight="1">
      <c r="B63" s="177"/>
      <c r="C63" s="285"/>
      <c r="D63" s="305">
        <v>3160611</v>
      </c>
      <c r="E63" s="306"/>
      <c r="F63" s="180"/>
      <c r="G63" s="226" t="s">
        <v>157</v>
      </c>
      <c r="H63" s="285">
        <v>3160611</v>
      </c>
      <c r="I63" s="130"/>
    </row>
    <row r="64" spans="2:9" ht="19.5" customHeight="1">
      <c r="B64" s="177"/>
      <c r="C64" s="285"/>
      <c r="D64" s="305">
        <v>176596</v>
      </c>
      <c r="E64" s="306"/>
      <c r="F64" s="180"/>
      <c r="G64" s="226" t="s">
        <v>158</v>
      </c>
      <c r="H64" s="285">
        <v>176596</v>
      </c>
      <c r="I64" s="130"/>
    </row>
    <row r="65" spans="2:9" ht="19.5" customHeight="1">
      <c r="B65" s="177"/>
      <c r="C65" s="285"/>
      <c r="D65" s="305"/>
      <c r="E65" s="306"/>
      <c r="F65" s="180"/>
      <c r="G65" s="33" t="s">
        <v>159</v>
      </c>
      <c r="H65" s="285"/>
      <c r="I65" s="130"/>
    </row>
    <row r="66" spans="2:9" ht="16.5" customHeight="1">
      <c r="B66" s="177"/>
      <c r="C66" s="285"/>
      <c r="D66" s="305">
        <v>1948009</v>
      </c>
      <c r="E66" s="306"/>
      <c r="F66" s="180"/>
      <c r="G66" s="226" t="s">
        <v>160</v>
      </c>
      <c r="H66" s="285">
        <v>2000000</v>
      </c>
      <c r="I66" s="130"/>
    </row>
    <row r="67" spans="2:9" ht="19.5" customHeight="1" thickBot="1">
      <c r="B67" s="177"/>
      <c r="C67" s="286"/>
      <c r="D67" s="309">
        <v>3179474</v>
      </c>
      <c r="E67" s="310"/>
      <c r="F67" s="180"/>
      <c r="G67" s="226" t="s">
        <v>161</v>
      </c>
      <c r="H67" s="285">
        <v>3179474</v>
      </c>
      <c r="I67" s="130"/>
    </row>
    <row r="68" spans="2:9" ht="19.5" customHeight="1" thickBot="1">
      <c r="B68" s="177"/>
      <c r="C68" s="285">
        <f>SUM(D63:E67)</f>
        <v>8464690</v>
      </c>
      <c r="D68" s="277"/>
      <c r="E68" s="278"/>
      <c r="F68" s="180"/>
      <c r="G68" s="33"/>
      <c r="H68" s="294">
        <f>SUM(H63:H67)</f>
        <v>8516681</v>
      </c>
      <c r="I68" s="17"/>
    </row>
    <row r="69" spans="2:9" ht="19.5" customHeight="1">
      <c r="B69" s="177"/>
      <c r="C69" s="285"/>
      <c r="D69" s="277"/>
      <c r="E69" s="278"/>
      <c r="F69" s="180"/>
      <c r="G69" s="33" t="s">
        <v>162</v>
      </c>
      <c r="H69" s="285"/>
      <c r="I69" s="17"/>
    </row>
    <row r="70" spans="2:9" ht="19.5" customHeight="1">
      <c r="B70" s="177"/>
      <c r="C70" s="285">
        <v>1189735</v>
      </c>
      <c r="D70" s="277"/>
      <c r="E70" s="278"/>
      <c r="F70" s="180"/>
      <c r="G70" s="226" t="s">
        <v>163</v>
      </c>
      <c r="H70" s="285">
        <v>1143225</v>
      </c>
      <c r="I70" s="130"/>
    </row>
    <row r="71" spans="2:9" ht="19.5" customHeight="1">
      <c r="B71" s="177"/>
      <c r="C71" s="285"/>
      <c r="D71" s="305">
        <v>0</v>
      </c>
      <c r="E71" s="306"/>
      <c r="F71" s="180"/>
      <c r="G71" s="226" t="s">
        <v>218</v>
      </c>
      <c r="H71" s="285">
        <v>0</v>
      </c>
      <c r="I71" s="130"/>
    </row>
    <row r="72" spans="2:9" ht="19.5" customHeight="1">
      <c r="B72" s="177"/>
      <c r="C72" s="285"/>
      <c r="D72" s="279"/>
      <c r="E72" s="280"/>
      <c r="F72" s="180"/>
      <c r="G72" s="33" t="s">
        <v>164</v>
      </c>
      <c r="H72" s="285"/>
      <c r="I72" s="130"/>
    </row>
    <row r="73" spans="2:9" ht="19.5" customHeight="1">
      <c r="B73" s="177"/>
      <c r="C73" s="285"/>
      <c r="D73" s="305">
        <v>36847403</v>
      </c>
      <c r="E73" s="306"/>
      <c r="F73" s="180"/>
      <c r="G73" s="226" t="s">
        <v>165</v>
      </c>
      <c r="H73" s="285">
        <v>41278870</v>
      </c>
      <c r="I73" s="130"/>
    </row>
    <row r="74" spans="2:9" ht="19.5" customHeight="1">
      <c r="B74" s="177"/>
      <c r="C74" s="285"/>
      <c r="D74" s="305">
        <v>0</v>
      </c>
      <c r="E74" s="306"/>
      <c r="F74" s="180"/>
      <c r="G74" s="226" t="s">
        <v>166</v>
      </c>
      <c r="H74" s="285">
        <v>0</v>
      </c>
      <c r="I74" s="130"/>
    </row>
    <row r="75" spans="2:9" ht="19.5" customHeight="1">
      <c r="B75" s="177"/>
      <c r="C75" s="285"/>
      <c r="D75" s="305">
        <v>5038395</v>
      </c>
      <c r="E75" s="306"/>
      <c r="F75" s="180"/>
      <c r="G75" s="226" t="s">
        <v>167</v>
      </c>
      <c r="H75" s="285">
        <v>3556267</v>
      </c>
      <c r="I75" s="130"/>
    </row>
    <row r="76" spans="2:9" ht="19.5" customHeight="1">
      <c r="B76" s="177"/>
      <c r="C76" s="285"/>
      <c r="D76" s="305">
        <v>4620675</v>
      </c>
      <c r="E76" s="306"/>
      <c r="F76" s="180"/>
      <c r="G76" s="226" t="s">
        <v>168</v>
      </c>
      <c r="H76" s="285">
        <v>4620613</v>
      </c>
      <c r="I76" s="130"/>
    </row>
    <row r="77" spans="2:9" ht="19.5" customHeight="1">
      <c r="B77" s="177"/>
      <c r="C77" s="284"/>
      <c r="D77" s="305">
        <v>798874</v>
      </c>
      <c r="E77" s="306"/>
      <c r="F77" s="180"/>
      <c r="G77" s="226" t="s">
        <v>169</v>
      </c>
      <c r="H77" s="285">
        <v>602736</v>
      </c>
      <c r="I77" s="130"/>
    </row>
    <row r="78" spans="2:10" ht="19.5" customHeight="1">
      <c r="B78" s="177"/>
      <c r="C78" s="286"/>
      <c r="D78" s="305">
        <v>468881</v>
      </c>
      <c r="E78" s="306"/>
      <c r="F78" s="180"/>
      <c r="G78" s="226" t="s">
        <v>170</v>
      </c>
      <c r="H78" s="285">
        <v>895191</v>
      </c>
      <c r="I78" s="130"/>
      <c r="J78" s="21"/>
    </row>
    <row r="79" spans="2:9" ht="19.5" customHeight="1">
      <c r="B79" s="177"/>
      <c r="C79" s="287"/>
      <c r="D79" s="305">
        <v>19358972</v>
      </c>
      <c r="E79" s="306"/>
      <c r="F79" s="181"/>
      <c r="G79" s="226" t="s">
        <v>171</v>
      </c>
      <c r="H79" s="285">
        <v>33954451</v>
      </c>
      <c r="I79" s="130"/>
    </row>
    <row r="80" spans="2:9" ht="19.5" customHeight="1" thickBot="1">
      <c r="B80" s="177"/>
      <c r="C80" s="285"/>
      <c r="D80" s="311">
        <v>10000000</v>
      </c>
      <c r="E80" s="312"/>
      <c r="F80" s="180"/>
      <c r="G80" s="226" t="s">
        <v>172</v>
      </c>
      <c r="H80" s="285">
        <v>10000000</v>
      </c>
      <c r="I80" s="130"/>
    </row>
    <row r="81" spans="2:9" ht="19.5" customHeight="1">
      <c r="B81" s="177"/>
      <c r="C81" s="285">
        <f>SUM(D73:E80)</f>
        <v>77133200</v>
      </c>
      <c r="D81" s="277"/>
      <c r="E81" s="278"/>
      <c r="F81" s="180"/>
      <c r="G81" s="180"/>
      <c r="H81" s="289">
        <f>SUM(H73:H80)</f>
        <v>94908128</v>
      </c>
      <c r="I81" s="17"/>
    </row>
    <row r="82" spans="2:9" ht="19.5" customHeight="1" thickBot="1">
      <c r="B82" s="177"/>
      <c r="C82" s="288">
        <f>+C68+C70+C81</f>
        <v>86787625</v>
      </c>
      <c r="D82" s="277"/>
      <c r="E82" s="278"/>
      <c r="F82" s="180"/>
      <c r="G82" s="229" t="s">
        <v>173</v>
      </c>
      <c r="H82" s="288">
        <f>+H68+H70+H81</f>
        <v>104568034</v>
      </c>
      <c r="I82" s="17"/>
    </row>
    <row r="83" spans="2:9" ht="19.5" customHeight="1" thickBot="1">
      <c r="B83" s="177"/>
      <c r="C83" s="285">
        <v>149594481</v>
      </c>
      <c r="D83" s="277"/>
      <c r="E83" s="278"/>
      <c r="F83" s="180"/>
      <c r="G83" s="226" t="s">
        <v>174</v>
      </c>
      <c r="H83" s="294">
        <v>52012488</v>
      </c>
      <c r="I83" s="17"/>
    </row>
    <row r="84" spans="2:9" ht="19.5" customHeight="1">
      <c r="B84" s="177"/>
      <c r="C84" s="289">
        <f>+C28+C83</f>
        <v>223870555</v>
      </c>
      <c r="D84" s="277"/>
      <c r="E84" s="278"/>
      <c r="F84" s="180"/>
      <c r="G84" s="232" t="s">
        <v>175</v>
      </c>
      <c r="H84" s="295">
        <f>+H83+H28</f>
        <v>128503898</v>
      </c>
      <c r="I84" s="17"/>
    </row>
    <row r="85" spans="2:9" ht="19.5" customHeight="1">
      <c r="B85" s="177"/>
      <c r="C85" s="285"/>
      <c r="D85" s="277"/>
      <c r="E85" s="278"/>
      <c r="F85" s="180"/>
      <c r="G85" s="225" t="s">
        <v>176</v>
      </c>
      <c r="H85" s="284"/>
      <c r="I85" s="17"/>
    </row>
    <row r="86" spans="2:10" ht="19.5" customHeight="1">
      <c r="B86" s="177"/>
      <c r="C86" s="285">
        <v>150000000</v>
      </c>
      <c r="D86" s="277"/>
      <c r="E86" s="278"/>
      <c r="F86" s="74"/>
      <c r="G86" s="226" t="s">
        <v>177</v>
      </c>
      <c r="H86" s="285">
        <v>54339300</v>
      </c>
      <c r="I86" s="17"/>
      <c r="J86" s="15" t="e">
        <f>H86+H87+H88+H89+H91+H92+H93+#REF!+H97</f>
        <v>#REF!</v>
      </c>
    </row>
    <row r="87" spans="2:9" ht="19.5" customHeight="1">
      <c r="B87" s="177"/>
      <c r="C87" s="285">
        <v>1064382</v>
      </c>
      <c r="D87" s="277"/>
      <c r="E87" s="278"/>
      <c r="F87" s="180"/>
      <c r="G87" s="226" t="s">
        <v>178</v>
      </c>
      <c r="H87" s="285">
        <v>1064382</v>
      </c>
      <c r="I87" s="17"/>
    </row>
    <row r="88" spans="2:9" ht="19.5" customHeight="1">
      <c r="B88" s="177"/>
      <c r="C88" s="285">
        <v>35670502</v>
      </c>
      <c r="D88" s="277"/>
      <c r="E88" s="278"/>
      <c r="F88" s="180"/>
      <c r="G88" s="226" t="s">
        <v>179</v>
      </c>
      <c r="H88" s="285">
        <v>35670502</v>
      </c>
      <c r="I88" s="17"/>
    </row>
    <row r="89" spans="2:9" ht="19.5" customHeight="1">
      <c r="B89" s="177"/>
      <c r="C89" s="285">
        <v>2591357</v>
      </c>
      <c r="D89" s="277"/>
      <c r="E89" s="278"/>
      <c r="F89" s="180"/>
      <c r="G89" s="226" t="s">
        <v>180</v>
      </c>
      <c r="H89" s="285">
        <v>2591357</v>
      </c>
      <c r="I89" s="17"/>
    </row>
    <row r="90" spans="2:9" ht="19.5" customHeight="1">
      <c r="B90" s="177"/>
      <c r="C90" s="285"/>
      <c r="D90" s="277"/>
      <c r="E90" s="278"/>
      <c r="F90" s="180"/>
      <c r="G90" s="33" t="s">
        <v>181</v>
      </c>
      <c r="H90" s="285"/>
      <c r="I90" s="17"/>
    </row>
    <row r="91" spans="2:9" ht="19.5" customHeight="1">
      <c r="B91" s="177"/>
      <c r="C91" s="285"/>
      <c r="D91" s="305">
        <v>1422821</v>
      </c>
      <c r="E91" s="306"/>
      <c r="F91" s="180"/>
      <c r="G91" s="226" t="s">
        <v>182</v>
      </c>
      <c r="H91" s="285">
        <v>1422821</v>
      </c>
      <c r="I91" s="130"/>
    </row>
    <row r="92" spans="2:9" ht="19.5" customHeight="1">
      <c r="B92" s="177"/>
      <c r="C92" s="285"/>
      <c r="D92" s="305">
        <v>5878104</v>
      </c>
      <c r="E92" s="306"/>
      <c r="F92" s="180"/>
      <c r="G92" s="226" t="s">
        <v>183</v>
      </c>
      <c r="H92" s="285">
        <v>5878104</v>
      </c>
      <c r="I92" s="130"/>
    </row>
    <row r="93" spans="2:9" ht="19.5" customHeight="1" thickBot="1">
      <c r="B93" s="177"/>
      <c r="C93" s="285"/>
      <c r="D93" s="311">
        <v>0</v>
      </c>
      <c r="E93" s="312"/>
      <c r="F93" s="180"/>
      <c r="G93" s="226" t="s">
        <v>184</v>
      </c>
      <c r="H93" s="285">
        <v>0</v>
      </c>
      <c r="I93" s="130"/>
    </row>
    <row r="94" spans="1:9" ht="27.75" customHeight="1">
      <c r="A94" s="274"/>
      <c r="B94" s="177"/>
      <c r="C94" s="285">
        <f>SUM(D91:E93)</f>
        <v>7300925</v>
      </c>
      <c r="D94" s="277"/>
      <c r="E94" s="278"/>
      <c r="F94" s="180"/>
      <c r="G94" s="226"/>
      <c r="H94" s="285"/>
      <c r="I94" s="17"/>
    </row>
    <row r="95" spans="2:9" ht="21.75" customHeight="1">
      <c r="B95" s="177"/>
      <c r="C95" s="290">
        <v>-59495284</v>
      </c>
      <c r="D95" s="277"/>
      <c r="E95" s="278"/>
      <c r="F95" s="180"/>
      <c r="G95" s="226" t="s">
        <v>311</v>
      </c>
      <c r="H95" s="296">
        <v>-59495284</v>
      </c>
      <c r="I95" s="17"/>
    </row>
    <row r="96" spans="2:8" ht="19.5" customHeight="1" thickBot="1">
      <c r="B96" s="177"/>
      <c r="C96" s="291">
        <v>-1466323</v>
      </c>
      <c r="D96" s="283"/>
      <c r="E96" s="278"/>
      <c r="F96" s="180"/>
      <c r="G96" s="226" t="s">
        <v>315</v>
      </c>
      <c r="H96" s="290">
        <v>0</v>
      </c>
    </row>
    <row r="97" spans="2:9" ht="18" customHeight="1">
      <c r="B97" s="177"/>
      <c r="C97" s="292">
        <f>SUM(C86:C96)</f>
        <v>135665559</v>
      </c>
      <c r="D97" s="283"/>
      <c r="E97" s="278"/>
      <c r="F97" s="180"/>
      <c r="G97" s="226" t="s">
        <v>185</v>
      </c>
      <c r="H97" s="297">
        <f>SUM(H86:H96)</f>
        <v>41471182</v>
      </c>
      <c r="I97" s="17"/>
    </row>
    <row r="98" spans="2:9" ht="19.5" customHeight="1">
      <c r="B98" s="177"/>
      <c r="C98" s="285"/>
      <c r="D98" s="283"/>
      <c r="E98" s="278"/>
      <c r="F98" s="180"/>
      <c r="G98" s="33" t="s">
        <v>186</v>
      </c>
      <c r="H98" s="285"/>
      <c r="I98" s="17"/>
    </row>
    <row r="99" spans="3:9" ht="27">
      <c r="C99" s="285">
        <v>66795260</v>
      </c>
      <c r="D99" s="283"/>
      <c r="E99" s="278"/>
      <c r="F99" s="76"/>
      <c r="G99" s="226" t="s">
        <v>187</v>
      </c>
      <c r="H99" s="285">
        <v>66795260</v>
      </c>
      <c r="I99" s="17"/>
    </row>
    <row r="100" spans="3:9" ht="18.75" customHeight="1" thickBot="1">
      <c r="C100" s="288">
        <v>21409736</v>
      </c>
      <c r="D100" s="277"/>
      <c r="E100" s="278"/>
      <c r="F100" s="76"/>
      <c r="G100" s="226" t="s">
        <v>312</v>
      </c>
      <c r="H100" s="288">
        <v>20237456</v>
      </c>
      <c r="I100" s="17"/>
    </row>
    <row r="101" spans="3:9" ht="27.75" thickBot="1">
      <c r="C101" s="288">
        <f>+C97+C99+C100</f>
        <v>223870555</v>
      </c>
      <c r="D101" s="281"/>
      <c r="E101" s="282"/>
      <c r="F101" s="197"/>
      <c r="G101" s="233" t="s">
        <v>188</v>
      </c>
      <c r="H101" s="288">
        <f>+H97+H99+H100</f>
        <v>128503898</v>
      </c>
      <c r="I101" s="17"/>
    </row>
    <row r="102" spans="3:9" ht="23.25">
      <c r="C102" s="71"/>
      <c r="D102" s="71"/>
      <c r="E102" s="71"/>
      <c r="G102" s="71"/>
      <c r="H102" s="71"/>
      <c r="I102" s="71"/>
    </row>
    <row r="103" spans="7:9" ht="23.25">
      <c r="G103" s="71"/>
      <c r="H103" s="71"/>
      <c r="I103" s="71"/>
    </row>
    <row r="104" spans="3:9" ht="23.25">
      <c r="C104" s="71"/>
      <c r="D104" s="71"/>
      <c r="E104" s="71"/>
      <c r="G104" s="71"/>
      <c r="H104" s="71"/>
      <c r="I104" s="71"/>
    </row>
    <row r="105" spans="3:8" ht="23.25">
      <c r="C105" s="270"/>
      <c r="D105" s="270"/>
      <c r="E105" s="270"/>
      <c r="F105" s="270"/>
      <c r="G105" s="270"/>
      <c r="H105" s="270"/>
    </row>
    <row r="107" ht="23.25">
      <c r="G107" s="15" t="s">
        <v>0</v>
      </c>
    </row>
    <row r="65509" spans="4:5" ht="23.25">
      <c r="D65509" s="22"/>
      <c r="E65509" s="17"/>
    </row>
  </sheetData>
  <mergeCells count="56">
    <mergeCell ref="D80:E80"/>
    <mergeCell ref="D91:E91"/>
    <mergeCell ref="D92:E92"/>
    <mergeCell ref="D93:E93"/>
    <mergeCell ref="D76:E76"/>
    <mergeCell ref="D77:E77"/>
    <mergeCell ref="D78:E78"/>
    <mergeCell ref="D79:E79"/>
    <mergeCell ref="D71:E71"/>
    <mergeCell ref="D73:E73"/>
    <mergeCell ref="D74:E74"/>
    <mergeCell ref="D75:E75"/>
    <mergeCell ref="D67:E67"/>
    <mergeCell ref="D64:E64"/>
    <mergeCell ref="D65:E65"/>
    <mergeCell ref="D66:E66"/>
    <mergeCell ref="D63:E63"/>
    <mergeCell ref="D21:E21"/>
    <mergeCell ref="D39:E39"/>
    <mergeCell ref="D22:E22"/>
    <mergeCell ref="D23:E23"/>
    <mergeCell ref="D24:E24"/>
    <mergeCell ref="D25:E25"/>
    <mergeCell ref="D33:E33"/>
    <mergeCell ref="D36:E36"/>
    <mergeCell ref="D37:E37"/>
    <mergeCell ref="D38:E38"/>
    <mergeCell ref="D5:G5"/>
    <mergeCell ref="D4:G4"/>
    <mergeCell ref="D19:E19"/>
    <mergeCell ref="D20:E20"/>
    <mergeCell ref="D27:E27"/>
    <mergeCell ref="D28:E28"/>
    <mergeCell ref="D29:E29"/>
    <mergeCell ref="D30:E30"/>
    <mergeCell ref="C8:C9"/>
    <mergeCell ref="E8:E9"/>
    <mergeCell ref="D6:E7"/>
    <mergeCell ref="D18:E18"/>
    <mergeCell ref="D17:E17"/>
    <mergeCell ref="D41:E41"/>
    <mergeCell ref="D44:E44"/>
    <mergeCell ref="D45:E45"/>
    <mergeCell ref="D48:E48"/>
    <mergeCell ref="D46:E46"/>
    <mergeCell ref="D42:E42"/>
    <mergeCell ref="D58:G58"/>
    <mergeCell ref="D40:E40"/>
    <mergeCell ref="D31:E31"/>
    <mergeCell ref="D57:G57"/>
    <mergeCell ref="D32:E32"/>
    <mergeCell ref="D34:E34"/>
    <mergeCell ref="D43:E43"/>
    <mergeCell ref="D47:E47"/>
    <mergeCell ref="D51:E51"/>
    <mergeCell ref="C53:H53"/>
  </mergeCells>
  <printOptions horizontalCentered="1" verticalCentered="1"/>
  <pageMargins left="0.1968503937007874" right="0.1968503937007874" top="0.1968503937007874" bottom="0.07874015748031496" header="0" footer="0"/>
  <pageSetup fitToHeight="2"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503"/>
  <sheetViews>
    <sheetView showGridLines="0" rightToLeft="1" zoomScale="75" zoomScaleNormal="75" workbookViewId="0" topLeftCell="B24">
      <selection activeCell="B1" sqref="B1:G48"/>
    </sheetView>
  </sheetViews>
  <sheetFormatPr defaultColWidth="9.140625" defaultRowHeight="12.75"/>
  <cols>
    <col min="1" max="1" width="10.7109375" style="15" customWidth="1"/>
    <col min="2" max="3" width="16.00390625" style="15" customWidth="1"/>
    <col min="4" max="4" width="9.00390625" style="15" customWidth="1"/>
    <col min="5" max="5" width="45.00390625" style="15" customWidth="1"/>
    <col min="6" max="6" width="18.00390625" style="15" customWidth="1"/>
    <col min="7" max="7" width="18.421875" style="15" customWidth="1"/>
    <col min="8" max="16384" width="9.140625" style="15" customWidth="1"/>
  </cols>
  <sheetData>
    <row r="1" ht="23.25">
      <c r="B1" s="15" t="s">
        <v>300</v>
      </c>
    </row>
    <row r="2" ht="23.25">
      <c r="B2" s="15" t="s">
        <v>301</v>
      </c>
    </row>
    <row r="3" spans="1:7" ht="18" customHeight="1">
      <c r="A3" s="171"/>
      <c r="B3" s="171"/>
      <c r="C3" s="302" t="s">
        <v>91</v>
      </c>
      <c r="D3" s="302"/>
      <c r="E3" s="302"/>
      <c r="F3" s="171"/>
      <c r="G3" s="75"/>
    </row>
    <row r="4" spans="1:7" ht="17.25" customHeight="1" thickBot="1">
      <c r="A4" s="171"/>
      <c r="B4" s="313" t="s">
        <v>316</v>
      </c>
      <c r="C4" s="313"/>
      <c r="D4" s="313"/>
      <c r="E4" s="313"/>
      <c r="F4" s="313"/>
      <c r="G4" s="75"/>
    </row>
    <row r="5" spans="1:7" ht="15" customHeight="1">
      <c r="A5" s="170"/>
      <c r="B5" s="216"/>
      <c r="C5" s="216"/>
      <c r="D5" s="172" t="s">
        <v>69</v>
      </c>
      <c r="E5" s="216"/>
      <c r="F5" s="254" t="s">
        <v>97</v>
      </c>
      <c r="G5" s="254" t="s">
        <v>296</v>
      </c>
    </row>
    <row r="6" spans="1:7" ht="15.75" customHeight="1" thickBot="1">
      <c r="A6" s="177"/>
      <c r="B6" s="217"/>
      <c r="C6" s="217"/>
      <c r="D6" s="174" t="s">
        <v>70</v>
      </c>
      <c r="E6" s="217"/>
      <c r="F6" s="255" t="s">
        <v>317</v>
      </c>
      <c r="G6" s="255" t="s">
        <v>318</v>
      </c>
    </row>
    <row r="7" spans="1:7" ht="19.5" customHeight="1">
      <c r="A7" s="177"/>
      <c r="B7" s="238"/>
      <c r="C7" s="238"/>
      <c r="D7" s="238"/>
      <c r="E7" s="221" t="s">
        <v>71</v>
      </c>
      <c r="F7" s="238"/>
      <c r="G7" s="238"/>
    </row>
    <row r="8" spans="1:7" ht="19.5" customHeight="1">
      <c r="A8" s="177"/>
      <c r="B8" s="238"/>
      <c r="C8" s="238">
        <v>22219936</v>
      </c>
      <c r="D8" s="235"/>
      <c r="E8" s="218" t="s">
        <v>74</v>
      </c>
      <c r="F8" s="238">
        <v>12759145</v>
      </c>
      <c r="G8" s="238">
        <v>26338000</v>
      </c>
    </row>
    <row r="9" spans="1:7" ht="19.5" customHeight="1">
      <c r="A9" s="177"/>
      <c r="B9" s="238"/>
      <c r="C9" s="238">
        <v>116752</v>
      </c>
      <c r="D9" s="238"/>
      <c r="E9" s="218" t="s">
        <v>75</v>
      </c>
      <c r="F9" s="238">
        <v>45712</v>
      </c>
      <c r="G9" s="238">
        <v>120000</v>
      </c>
    </row>
    <row r="10" spans="1:7" ht="19.5" customHeight="1" thickBot="1">
      <c r="A10" s="177"/>
      <c r="B10" s="238"/>
      <c r="C10" s="239">
        <v>93514</v>
      </c>
      <c r="D10" s="238"/>
      <c r="E10" s="218" t="s">
        <v>76</v>
      </c>
      <c r="F10" s="239">
        <v>97513</v>
      </c>
      <c r="G10" s="239">
        <v>51000</v>
      </c>
    </row>
    <row r="11" spans="1:7" ht="19.5" customHeight="1" thickBot="1">
      <c r="A11" s="177"/>
      <c r="B11" s="238">
        <f>+C8+C9+C10</f>
        <v>22430202</v>
      </c>
      <c r="C11" s="238"/>
      <c r="D11" s="238"/>
      <c r="E11" s="218"/>
      <c r="F11" s="244">
        <f>+F8+F9+F10</f>
        <v>12902370</v>
      </c>
      <c r="G11" s="244">
        <f>SUM(G8:G10)</f>
        <v>26509000</v>
      </c>
    </row>
    <row r="12" spans="1:7" ht="19.5" customHeight="1">
      <c r="A12" s="177"/>
      <c r="B12" s="238"/>
      <c r="C12" s="240"/>
      <c r="D12" s="238"/>
      <c r="E12" s="222" t="s">
        <v>72</v>
      </c>
      <c r="F12" s="238"/>
      <c r="G12" s="238"/>
    </row>
    <row r="13" spans="1:7" ht="19.5" customHeight="1">
      <c r="A13" s="177"/>
      <c r="B13" s="238"/>
      <c r="C13" s="240">
        <v>-24601156</v>
      </c>
      <c r="D13" s="235"/>
      <c r="E13" s="218" t="s">
        <v>73</v>
      </c>
      <c r="F13" s="240">
        <v>-19738636</v>
      </c>
      <c r="G13" s="240">
        <v>-24533000</v>
      </c>
    </row>
    <row r="14" spans="1:7" ht="19.5" customHeight="1" thickBot="1">
      <c r="A14" s="177"/>
      <c r="B14" s="238"/>
      <c r="C14" s="241">
        <v>-271507</v>
      </c>
      <c r="D14" s="235"/>
      <c r="E14" s="224" t="s">
        <v>77</v>
      </c>
      <c r="F14" s="241">
        <v>-224343</v>
      </c>
      <c r="G14" s="240">
        <v>-381000</v>
      </c>
    </row>
    <row r="15" spans="1:7" ht="19.5" customHeight="1">
      <c r="A15" s="177"/>
      <c r="B15" s="240">
        <f>SUM(C13:C14)</f>
        <v>-24872663</v>
      </c>
      <c r="C15" s="238"/>
      <c r="D15" s="235"/>
      <c r="E15" s="257" t="s">
        <v>78</v>
      </c>
      <c r="F15" s="240">
        <f>F13+F14</f>
        <v>-19962979</v>
      </c>
      <c r="G15" s="258">
        <f>SUM(G13:G14)</f>
        <v>-24914000</v>
      </c>
    </row>
    <row r="16" spans="1:7" ht="20.25" customHeight="1" thickBot="1">
      <c r="A16" s="177"/>
      <c r="B16" s="242"/>
      <c r="C16" s="238"/>
      <c r="D16" s="238"/>
      <c r="E16" s="257"/>
      <c r="F16" s="242"/>
      <c r="G16" s="242"/>
    </row>
    <row r="17" spans="1:7" ht="19.5" customHeight="1">
      <c r="A17" s="177"/>
      <c r="B17" s="240">
        <f>+B11+B15+B16</f>
        <v>-2442461</v>
      </c>
      <c r="C17" s="238"/>
      <c r="D17" s="238"/>
      <c r="E17" s="218" t="s">
        <v>297</v>
      </c>
      <c r="F17" s="240">
        <f>+F11+F15</f>
        <v>-7060609</v>
      </c>
      <c r="G17" s="238">
        <f>+G11+G15</f>
        <v>1595000</v>
      </c>
    </row>
    <row r="18" spans="1:7" ht="19.5" customHeight="1">
      <c r="A18" s="177"/>
      <c r="B18" s="238"/>
      <c r="C18" s="238"/>
      <c r="D18" s="238"/>
      <c r="E18" s="222" t="s">
        <v>79</v>
      </c>
      <c r="F18" s="238"/>
      <c r="G18" s="238"/>
    </row>
    <row r="19" spans="1:7" ht="19.5" customHeight="1">
      <c r="A19" s="177"/>
      <c r="B19" s="238"/>
      <c r="C19" s="238"/>
      <c r="D19" s="238"/>
      <c r="E19" s="221" t="s">
        <v>94</v>
      </c>
      <c r="F19" s="238"/>
      <c r="G19" s="238"/>
    </row>
    <row r="20" spans="1:7" ht="19.5" customHeight="1">
      <c r="A20" s="177"/>
      <c r="B20" s="238"/>
      <c r="C20" s="238"/>
      <c r="D20" s="238"/>
      <c r="E20" s="218" t="s">
        <v>80</v>
      </c>
      <c r="F20" s="238">
        <v>12450</v>
      </c>
      <c r="G20" s="238"/>
    </row>
    <row r="21" spans="1:7" ht="19.5" customHeight="1">
      <c r="A21" s="177"/>
      <c r="B21" s="238"/>
      <c r="C21" s="238"/>
      <c r="D21" s="238"/>
      <c r="E21" s="221" t="s">
        <v>93</v>
      </c>
      <c r="F21" s="238"/>
      <c r="G21" s="238"/>
    </row>
    <row r="22" spans="1:7" ht="19.5" customHeight="1">
      <c r="A22" s="177"/>
      <c r="B22" s="238">
        <v>240231</v>
      </c>
      <c r="C22" s="238"/>
      <c r="D22" s="238"/>
      <c r="E22" s="218" t="s">
        <v>189</v>
      </c>
      <c r="F22" s="238">
        <v>20997</v>
      </c>
      <c r="G22" s="243"/>
    </row>
    <row r="23" spans="1:7" ht="24" customHeight="1">
      <c r="A23" s="177"/>
      <c r="B23" s="243"/>
      <c r="D23" s="243"/>
      <c r="E23" s="236" t="s">
        <v>81</v>
      </c>
      <c r="F23" s="238"/>
      <c r="G23" s="243"/>
    </row>
    <row r="24" spans="1:7" ht="19.5" customHeight="1">
      <c r="A24" s="177"/>
      <c r="B24" s="238"/>
      <c r="C24" s="238"/>
      <c r="D24" s="238"/>
      <c r="E24" s="222" t="s">
        <v>92</v>
      </c>
      <c r="F24" s="238"/>
      <c r="G24" s="238"/>
    </row>
    <row r="25" spans="1:7" ht="25.5" customHeight="1">
      <c r="A25" s="177"/>
      <c r="B25" s="240">
        <v>-38877</v>
      </c>
      <c r="D25" s="238"/>
      <c r="E25" s="218" t="s">
        <v>82</v>
      </c>
      <c r="F25" s="240">
        <v>-43805</v>
      </c>
      <c r="G25" s="240">
        <v>-63000</v>
      </c>
    </row>
    <row r="26" spans="1:7" ht="19.5" customHeight="1">
      <c r="A26" s="177"/>
      <c r="B26" s="240">
        <v>-981320</v>
      </c>
      <c r="C26" s="240"/>
      <c r="D26" s="238"/>
      <c r="E26" s="218" t="s">
        <v>83</v>
      </c>
      <c r="F26" s="240">
        <v>-866708</v>
      </c>
      <c r="G26" s="240">
        <v>-771000</v>
      </c>
    </row>
    <row r="27" spans="1:7" ht="12" customHeight="1">
      <c r="A27" s="170"/>
      <c r="B27" s="238"/>
      <c r="D27" s="238"/>
      <c r="E27" s="221" t="s">
        <v>95</v>
      </c>
      <c r="F27" s="238"/>
      <c r="G27" s="238"/>
    </row>
    <row r="28" spans="1:7" ht="27.75" customHeight="1">
      <c r="A28" s="177"/>
      <c r="B28" s="240"/>
      <c r="D28" s="238"/>
      <c r="E28" s="237" t="s">
        <v>96</v>
      </c>
      <c r="F28" s="240"/>
      <c r="G28" s="240"/>
    </row>
    <row r="29" spans="1:7" ht="19.5" customHeight="1">
      <c r="A29" s="177"/>
      <c r="B29" s="240">
        <v>-30165</v>
      </c>
      <c r="C29" s="240"/>
      <c r="D29" s="238"/>
      <c r="E29" s="218" t="s">
        <v>84</v>
      </c>
      <c r="F29" s="240">
        <v>-78920</v>
      </c>
      <c r="G29" s="240"/>
    </row>
    <row r="30" spans="1:7" ht="19.5" customHeight="1" thickBot="1">
      <c r="A30" s="177"/>
      <c r="B30" s="241"/>
      <c r="C30" s="238"/>
      <c r="D30" s="238"/>
      <c r="E30" s="218"/>
      <c r="F30" s="240"/>
      <c r="G30" s="240"/>
    </row>
    <row r="31" spans="1:7" ht="1.5" customHeight="1" thickBot="1">
      <c r="A31" s="177"/>
      <c r="B31" s="238"/>
      <c r="C31" s="238"/>
      <c r="D31" s="238"/>
      <c r="E31" s="218"/>
      <c r="F31" s="239">
        <f>+F17+F22+F26</f>
        <v>-7906320</v>
      </c>
      <c r="G31" s="239"/>
    </row>
    <row r="32" spans="1:7" ht="40.5">
      <c r="A32" s="177"/>
      <c r="B32" s="240">
        <f>+B17+B20+B22+B23+B25+B26+B28+B29</f>
        <v>-3252592</v>
      </c>
      <c r="C32" s="243"/>
      <c r="D32" s="243"/>
      <c r="E32" s="236" t="s">
        <v>298</v>
      </c>
      <c r="F32" s="258">
        <f>SUM(F17:F30)</f>
        <v>-8016595</v>
      </c>
      <c r="G32" s="262">
        <f>SUM(G17:G29)</f>
        <v>761000</v>
      </c>
    </row>
    <row r="33" spans="1:7" ht="19.5" customHeight="1">
      <c r="A33" s="177"/>
      <c r="B33" s="240">
        <v>-644983</v>
      </c>
      <c r="C33" s="238"/>
      <c r="D33" s="238"/>
      <c r="E33" s="218" t="s">
        <v>85</v>
      </c>
      <c r="F33" s="240">
        <v>-58019</v>
      </c>
      <c r="G33" s="240">
        <v>-573000</v>
      </c>
    </row>
    <row r="34" spans="1:7" ht="19.5" customHeight="1" thickBot="1">
      <c r="A34" s="177"/>
      <c r="B34" s="239">
        <v>1969547</v>
      </c>
      <c r="C34" s="238"/>
      <c r="D34" s="238"/>
      <c r="E34" s="218" t="s">
        <v>86</v>
      </c>
      <c r="F34" s="239">
        <v>228429</v>
      </c>
      <c r="G34" s="239">
        <v>624000</v>
      </c>
    </row>
    <row r="35" spans="1:7" ht="19.5" customHeight="1">
      <c r="A35" s="177"/>
      <c r="B35" s="240">
        <f>+B32+B33+B34</f>
        <v>-1928028</v>
      </c>
      <c r="C35" s="238"/>
      <c r="D35" s="238"/>
      <c r="E35" s="223" t="s">
        <v>299</v>
      </c>
      <c r="F35" s="240">
        <f>SUM(F32:F34)</f>
        <v>-7846185</v>
      </c>
      <c r="G35" s="243">
        <f>SUM(G32:G34)</f>
        <v>812000</v>
      </c>
    </row>
    <row r="36" spans="1:7" ht="19.5" customHeight="1">
      <c r="A36" s="177"/>
      <c r="B36" s="238"/>
      <c r="C36" s="238"/>
      <c r="D36" s="238"/>
      <c r="E36" s="222" t="s">
        <v>87</v>
      </c>
      <c r="F36" s="238"/>
      <c r="G36" s="238"/>
    </row>
    <row r="37" spans="1:7" ht="19.5" customHeight="1">
      <c r="A37" s="177"/>
      <c r="B37" s="240"/>
      <c r="D37" s="238"/>
      <c r="E37" s="218" t="s">
        <v>109</v>
      </c>
      <c r="F37" s="240"/>
      <c r="G37" s="240"/>
    </row>
    <row r="38" spans="1:7" ht="19.5" customHeight="1">
      <c r="A38" s="177"/>
      <c r="B38" s="240">
        <v>-127817</v>
      </c>
      <c r="C38" s="240"/>
      <c r="D38" s="240"/>
      <c r="E38" s="220" t="s">
        <v>106</v>
      </c>
      <c r="F38" s="238"/>
      <c r="G38" s="240"/>
    </row>
    <row r="39" spans="1:7" ht="19.5" customHeight="1">
      <c r="A39" s="177"/>
      <c r="B39" s="238"/>
      <c r="C39" s="240"/>
      <c r="D39" s="238"/>
      <c r="E39" s="218" t="s">
        <v>110</v>
      </c>
      <c r="F39" s="240">
        <v>-10475</v>
      </c>
      <c r="G39" s="240"/>
    </row>
    <row r="40" spans="1:7" ht="20.25" customHeight="1">
      <c r="A40" s="177"/>
      <c r="B40" s="238">
        <v>589522</v>
      </c>
      <c r="C40" s="240"/>
      <c r="D40" s="238"/>
      <c r="E40" s="218" t="s">
        <v>190</v>
      </c>
      <c r="F40" s="240"/>
      <c r="G40" s="240"/>
    </row>
    <row r="41" spans="1:7" ht="15" customHeight="1" thickBot="1">
      <c r="A41" s="177"/>
      <c r="B41" s="241"/>
      <c r="C41" s="240"/>
      <c r="D41" s="238"/>
      <c r="E41" s="223"/>
      <c r="F41" s="241"/>
      <c r="G41" s="241"/>
    </row>
    <row r="42" spans="1:7" ht="19.5" customHeight="1">
      <c r="A42" s="177"/>
      <c r="B42" s="240">
        <f>+B35+B38+B37+B39+B40</f>
        <v>-1466323</v>
      </c>
      <c r="C42" s="240"/>
      <c r="D42" s="238"/>
      <c r="E42" s="223" t="s">
        <v>88</v>
      </c>
      <c r="F42" s="240">
        <f>+F35+SUM(F37:F40)</f>
        <v>-7856660</v>
      </c>
      <c r="G42" s="238">
        <f>+G35+SUM(G37:G40)</f>
        <v>812000</v>
      </c>
    </row>
    <row r="43" spans="1:7" ht="19.5" customHeight="1" thickBot="1">
      <c r="A43" s="177"/>
      <c r="B43" s="239"/>
      <c r="C43" s="240"/>
      <c r="D43" s="238"/>
      <c r="E43" s="218" t="s">
        <v>89</v>
      </c>
      <c r="F43" s="239"/>
      <c r="G43" s="238"/>
    </row>
    <row r="44" spans="1:7" ht="19.5" customHeight="1" thickBot="1">
      <c r="A44" s="177"/>
      <c r="B44" s="246">
        <f>+B42-B43</f>
        <v>-1466323</v>
      </c>
      <c r="C44" s="245"/>
      <c r="D44" s="239"/>
      <c r="E44" s="219" t="s">
        <v>90</v>
      </c>
      <c r="F44" s="246">
        <f>+F42+F43</f>
        <v>-7856660</v>
      </c>
      <c r="G44" s="244">
        <f>+G42+G43</f>
        <v>812000</v>
      </c>
    </row>
    <row r="45" spans="5:7" ht="15.75" customHeight="1">
      <c r="E45" s="17"/>
      <c r="F45" s="176"/>
      <c r="G45" s="75"/>
    </row>
    <row r="46" spans="5:7" ht="23.25">
      <c r="E46" s="175"/>
      <c r="F46" s="176"/>
      <c r="G46" s="264"/>
    </row>
    <row r="47" ht="27" customHeight="1">
      <c r="F47" s="29"/>
    </row>
    <row r="48" spans="8:9" ht="23.25">
      <c r="H48" s="17"/>
      <c r="I48" s="17"/>
    </row>
    <row r="52" ht="23.25">
      <c r="D52" s="21"/>
    </row>
    <row r="53" ht="23.25">
      <c r="D53" s="21"/>
    </row>
    <row r="65503" ht="23.25">
      <c r="C65503" s="22"/>
    </row>
  </sheetData>
  <mergeCells count="2">
    <mergeCell ref="B4:F4"/>
    <mergeCell ref="C3:E3"/>
  </mergeCells>
  <printOptions horizontalCentered="1"/>
  <pageMargins left="0.24" right="0.31496062992125984" top="0.5905511811023623" bottom="0" header="0.34" footer="0"/>
  <pageSetup fitToHeight="2"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481"/>
  <sheetViews>
    <sheetView showGridLines="0" rightToLeft="1" workbookViewId="0" topLeftCell="E20">
      <selection activeCell="B1" sqref="B1:K21"/>
    </sheetView>
  </sheetViews>
  <sheetFormatPr defaultColWidth="9.140625" defaultRowHeight="12.75"/>
  <cols>
    <col min="1" max="1" width="1.1484375" style="15" customWidth="1"/>
    <col min="2" max="2" width="15.57421875" style="15" customWidth="1"/>
    <col min="3" max="3" width="14.57421875" style="15" customWidth="1"/>
    <col min="4" max="4" width="28.57421875" style="15" customWidth="1"/>
    <col min="5" max="5" width="8.8515625" style="15" customWidth="1"/>
    <col min="6" max="6" width="16.28125" style="15" customWidth="1"/>
    <col min="7" max="7" width="15.421875" style="15" customWidth="1"/>
    <col min="8" max="8" width="14.140625" style="15" customWidth="1"/>
    <col min="9" max="9" width="27.7109375" style="15" customWidth="1"/>
    <col min="10" max="10" width="8.140625" style="15" customWidth="1"/>
    <col min="11" max="11" width="15.8515625" style="15" customWidth="1"/>
    <col min="12" max="12" width="0.5625" style="15" customWidth="1"/>
    <col min="13" max="16384" width="9.140625" style="15" customWidth="1"/>
  </cols>
  <sheetData>
    <row r="1" ht="23.25">
      <c r="B1" s="15" t="s">
        <v>300</v>
      </c>
    </row>
    <row r="2" ht="23.25">
      <c r="B2" s="15" t="s">
        <v>301</v>
      </c>
    </row>
    <row r="3" spans="1:12" ht="23.25" customHeight="1">
      <c r="A3" s="138"/>
      <c r="B3" s="329"/>
      <c r="C3" s="329"/>
      <c r="D3" s="138"/>
      <c r="E3" s="328" t="s">
        <v>53</v>
      </c>
      <c r="F3" s="328"/>
      <c r="G3" s="328"/>
      <c r="H3" s="328"/>
      <c r="I3" s="138"/>
      <c r="J3" s="138"/>
      <c r="K3" s="138"/>
      <c r="L3" s="138"/>
    </row>
    <row r="4" spans="1:12" ht="18.75" thickBot="1">
      <c r="A4" s="138"/>
      <c r="B4" s="330" t="str">
        <f>+'قائمة الدخل '!B4:E4</f>
        <v>عن الفترة المالية المنتهية فى 30 / 9/ 2010</v>
      </c>
      <c r="C4" s="330"/>
      <c r="D4" s="330"/>
      <c r="E4" s="330"/>
      <c r="F4" s="330"/>
      <c r="G4" s="330"/>
      <c r="H4" s="330"/>
      <c r="I4" s="330"/>
      <c r="J4" s="330"/>
      <c r="K4" s="330"/>
      <c r="L4" s="138"/>
    </row>
    <row r="5" spans="1:12" ht="24" customHeight="1">
      <c r="A5" s="140"/>
      <c r="B5" s="141"/>
      <c r="C5" s="141"/>
      <c r="D5" s="142"/>
      <c r="E5" s="142" t="s">
        <v>2</v>
      </c>
      <c r="F5" s="142" t="s">
        <v>97</v>
      </c>
      <c r="G5" s="143"/>
      <c r="H5" s="143"/>
      <c r="I5" s="142"/>
      <c r="J5" s="142" t="s">
        <v>2</v>
      </c>
      <c r="K5" s="142" t="s">
        <v>97</v>
      </c>
      <c r="L5" s="138"/>
    </row>
    <row r="6" spans="1:12" ht="21.75" customHeight="1" thickBot="1">
      <c r="A6" s="144"/>
      <c r="B6" s="145"/>
      <c r="C6" s="145"/>
      <c r="D6" s="146"/>
      <c r="E6" s="147" t="s">
        <v>3</v>
      </c>
      <c r="F6" s="147" t="s">
        <v>269</v>
      </c>
      <c r="G6" s="148"/>
      <c r="H6" s="146"/>
      <c r="I6" s="149"/>
      <c r="J6" s="147" t="s">
        <v>3</v>
      </c>
      <c r="K6" s="147" t="str">
        <f>+F6</f>
        <v>الفترة</v>
      </c>
      <c r="L6" s="138"/>
    </row>
    <row r="7" spans="1:12" ht="23.25">
      <c r="A7" s="144"/>
      <c r="B7" s="146"/>
      <c r="C7" s="146"/>
      <c r="D7" s="150" t="s">
        <v>54</v>
      </c>
      <c r="E7" s="153">
        <v>36</v>
      </c>
      <c r="F7" s="252"/>
      <c r="G7" s="146">
        <v>3354029</v>
      </c>
      <c r="H7" s="146"/>
      <c r="I7" s="151" t="s">
        <v>58</v>
      </c>
      <c r="J7" s="139">
        <v>162</v>
      </c>
      <c r="K7" s="148">
        <v>3489156</v>
      </c>
      <c r="L7" s="138"/>
    </row>
    <row r="8" spans="1:12" ht="23.25">
      <c r="A8" s="144"/>
      <c r="B8" s="146"/>
      <c r="C8" s="146">
        <v>16805231</v>
      </c>
      <c r="D8" s="151" t="s">
        <v>55</v>
      </c>
      <c r="E8" s="152">
        <v>361</v>
      </c>
      <c r="F8" s="146">
        <v>13510161</v>
      </c>
      <c r="G8" s="146">
        <v>17739660</v>
      </c>
      <c r="H8" s="146"/>
      <c r="I8" s="151" t="s">
        <v>59</v>
      </c>
      <c r="J8" s="139">
        <v>163</v>
      </c>
      <c r="K8" s="148">
        <v>29478168</v>
      </c>
      <c r="L8" s="138"/>
    </row>
    <row r="9" spans="1:12" ht="23.25">
      <c r="A9" s="144"/>
      <c r="B9" s="146"/>
      <c r="C9" s="146">
        <v>5149577</v>
      </c>
      <c r="D9" s="151" t="s">
        <v>56</v>
      </c>
      <c r="E9" s="153">
        <v>362</v>
      </c>
      <c r="F9" s="146">
        <v>4525427</v>
      </c>
      <c r="G9" s="251">
        <v>276085</v>
      </c>
      <c r="H9" s="154"/>
      <c r="I9" s="151" t="s">
        <v>302</v>
      </c>
      <c r="J9" s="139"/>
      <c r="K9" s="148"/>
      <c r="L9" s="138"/>
    </row>
    <row r="10" spans="1:12" ht="23.25">
      <c r="A10" s="144"/>
      <c r="B10" s="146"/>
      <c r="C10" s="146"/>
      <c r="D10" s="155" t="s">
        <v>57</v>
      </c>
      <c r="E10" s="153">
        <v>363</v>
      </c>
      <c r="F10" s="146"/>
      <c r="G10" s="251"/>
      <c r="H10" s="146"/>
      <c r="I10" s="151"/>
      <c r="J10" s="139"/>
      <c r="K10" s="148"/>
      <c r="L10" s="138"/>
    </row>
    <row r="11" spans="1:12" ht="18">
      <c r="A11" s="144"/>
      <c r="B11" s="146"/>
      <c r="C11" s="146">
        <v>535663</v>
      </c>
      <c r="D11" s="151" t="s">
        <v>62</v>
      </c>
      <c r="E11" s="153">
        <v>3631</v>
      </c>
      <c r="F11" s="146">
        <v>352043</v>
      </c>
      <c r="G11" s="251"/>
      <c r="H11" s="146"/>
      <c r="I11" s="149"/>
      <c r="J11" s="156"/>
      <c r="K11" s="148"/>
      <c r="L11" s="138"/>
    </row>
    <row r="12" spans="1:12" ht="18">
      <c r="A12" s="144"/>
      <c r="B12" s="146"/>
      <c r="C12" s="146">
        <v>1840277</v>
      </c>
      <c r="D12" s="151" t="s">
        <v>63</v>
      </c>
      <c r="E12" s="153">
        <v>3632</v>
      </c>
      <c r="F12" s="146">
        <v>1435216</v>
      </c>
      <c r="G12" s="251"/>
      <c r="H12" s="146"/>
      <c r="I12" s="149"/>
      <c r="J12" s="156"/>
      <c r="K12" s="148"/>
      <c r="L12" s="138"/>
    </row>
    <row r="13" spans="1:12" ht="23.25">
      <c r="A13" s="144"/>
      <c r="B13" s="146"/>
      <c r="C13" s="146">
        <v>0</v>
      </c>
      <c r="D13" s="151" t="s">
        <v>64</v>
      </c>
      <c r="E13" s="153">
        <v>3633</v>
      </c>
      <c r="F13" s="146">
        <v>0</v>
      </c>
      <c r="G13" s="251">
        <f>+G21-G7-G8-G9</f>
        <v>24601156</v>
      </c>
      <c r="H13" s="146"/>
      <c r="I13" s="202" t="s">
        <v>61</v>
      </c>
      <c r="J13" s="156"/>
      <c r="K13" s="148">
        <v>19738636</v>
      </c>
      <c r="L13" s="138"/>
    </row>
    <row r="14" spans="1:12" ht="23.25">
      <c r="A14" s="144"/>
      <c r="B14" s="146"/>
      <c r="C14" s="146">
        <v>2085</v>
      </c>
      <c r="D14" s="151" t="s">
        <v>65</v>
      </c>
      <c r="E14" s="153">
        <v>3634</v>
      </c>
      <c r="F14" s="146">
        <v>2297</v>
      </c>
      <c r="G14" s="251"/>
      <c r="H14" s="146"/>
      <c r="I14" s="157" t="s">
        <v>60</v>
      </c>
      <c r="J14" s="156"/>
      <c r="K14" s="148"/>
      <c r="L14" s="138"/>
    </row>
    <row r="15" spans="1:12" ht="23.25">
      <c r="A15" s="144"/>
      <c r="B15" s="146"/>
      <c r="C15" s="146">
        <v>0</v>
      </c>
      <c r="D15" s="151" t="s">
        <v>66</v>
      </c>
      <c r="E15" s="153">
        <v>3635</v>
      </c>
      <c r="F15" s="146">
        <v>0</v>
      </c>
      <c r="G15" s="251"/>
      <c r="H15" s="146"/>
      <c r="I15" s="149"/>
      <c r="J15" s="158"/>
      <c r="K15" s="148"/>
      <c r="L15" s="138"/>
    </row>
    <row r="16" spans="1:12" ht="24" thickBot="1">
      <c r="A16" s="144"/>
      <c r="B16" s="146"/>
      <c r="C16" s="159">
        <v>9871</v>
      </c>
      <c r="D16" s="151" t="s">
        <v>50</v>
      </c>
      <c r="E16" s="153">
        <v>3636</v>
      </c>
      <c r="F16" s="159">
        <v>5955</v>
      </c>
      <c r="G16" s="251"/>
      <c r="H16" s="146"/>
      <c r="I16" s="149"/>
      <c r="J16" s="158"/>
      <c r="K16" s="148"/>
      <c r="L16" s="138"/>
    </row>
    <row r="17" spans="1:12" ht="23.25">
      <c r="A17" s="144"/>
      <c r="B17" s="146">
        <f>SUM(C8:C17)</f>
        <v>24342704</v>
      </c>
      <c r="C17" s="146"/>
      <c r="D17" s="151"/>
      <c r="E17" s="153"/>
      <c r="F17" s="146">
        <f>SUM(F8:F16)</f>
        <v>19831099</v>
      </c>
      <c r="G17" s="251"/>
      <c r="H17" s="146"/>
      <c r="I17" s="149"/>
      <c r="J17" s="158"/>
      <c r="K17" s="148"/>
      <c r="L17" s="138"/>
    </row>
    <row r="18" spans="1:12" ht="24.75" customHeight="1">
      <c r="A18" s="144"/>
      <c r="B18" s="146"/>
      <c r="C18" s="146"/>
      <c r="D18" s="151" t="s">
        <v>302</v>
      </c>
      <c r="E18" s="153"/>
      <c r="F18" s="149"/>
      <c r="G18" s="251"/>
      <c r="H18" s="146"/>
      <c r="I18" s="149"/>
      <c r="J18" s="158"/>
      <c r="K18" s="148"/>
      <c r="L18" s="138"/>
    </row>
    <row r="19" spans="1:12" ht="23.25">
      <c r="A19" s="144"/>
      <c r="B19" s="146">
        <v>3248896</v>
      </c>
      <c r="C19" s="146"/>
      <c r="D19" s="151" t="s">
        <v>67</v>
      </c>
      <c r="E19" s="153">
        <v>162</v>
      </c>
      <c r="F19" s="146">
        <v>2648924</v>
      </c>
      <c r="G19" s="251"/>
      <c r="H19" s="146"/>
      <c r="I19" s="149"/>
      <c r="J19" s="158"/>
      <c r="K19" s="148"/>
      <c r="L19" s="138"/>
    </row>
    <row r="20" spans="1:12" ht="24" thickBot="1">
      <c r="A20" s="144"/>
      <c r="B20" s="146">
        <v>18379330</v>
      </c>
      <c r="C20" s="146"/>
      <c r="D20" s="151" t="s">
        <v>68</v>
      </c>
      <c r="E20" s="153">
        <v>163</v>
      </c>
      <c r="F20" s="159">
        <v>30225937</v>
      </c>
      <c r="G20" s="251"/>
      <c r="H20" s="146"/>
      <c r="I20" s="149"/>
      <c r="J20" s="160"/>
      <c r="K20" s="148"/>
      <c r="L20" s="138"/>
    </row>
    <row r="21" spans="1:12" ht="31.5" thickBot="1">
      <c r="A21" s="144"/>
      <c r="B21" s="161">
        <f>SUM(B17:B20)</f>
        <v>45970930</v>
      </c>
      <c r="C21" s="159"/>
      <c r="D21" s="162"/>
      <c r="E21" s="163"/>
      <c r="F21" s="161">
        <f>SUM(F17:F20)</f>
        <v>52705960</v>
      </c>
      <c r="G21" s="164">
        <f>+B21</f>
        <v>45970930</v>
      </c>
      <c r="H21" s="159"/>
      <c r="I21" s="165"/>
      <c r="J21" s="166"/>
      <c r="K21" s="261">
        <f>SUM(K7:K20)</f>
        <v>52705960</v>
      </c>
      <c r="L21" s="138"/>
    </row>
    <row r="22" spans="1:12" ht="23.25">
      <c r="A22" s="17"/>
      <c r="B22" s="327" t="s">
        <v>287</v>
      </c>
      <c r="C22" s="327"/>
      <c r="D22" s="327"/>
      <c r="E22" s="327"/>
      <c r="F22" s="327"/>
      <c r="G22" s="327"/>
      <c r="H22" s="327"/>
      <c r="I22" s="327"/>
      <c r="J22" s="327"/>
      <c r="K22" s="327"/>
      <c r="L22" s="15" t="s">
        <v>307</v>
      </c>
    </row>
    <row r="23" spans="1:10" ht="23.25">
      <c r="A23" s="17"/>
      <c r="E23" s="1"/>
      <c r="F23" s="2"/>
      <c r="G23" s="97"/>
      <c r="H23" s="97"/>
      <c r="J23" s="1"/>
    </row>
    <row r="24" spans="1:10" ht="23.25">
      <c r="A24" s="17"/>
      <c r="E24" s="1"/>
      <c r="F24" s="1"/>
      <c r="G24" s="97"/>
      <c r="H24" s="97"/>
      <c r="J24" s="1"/>
    </row>
    <row r="25" spans="1:10" ht="23.25">
      <c r="A25" s="17"/>
      <c r="E25" s="1"/>
      <c r="F25" s="97"/>
      <c r="G25" s="97"/>
      <c r="H25" s="97"/>
      <c r="J25" s="1"/>
    </row>
    <row r="26" spans="1:10" ht="23.25">
      <c r="A26" s="17"/>
      <c r="E26" s="1"/>
      <c r="F26" s="97"/>
      <c r="G26" s="97"/>
      <c r="H26" s="97"/>
      <c r="J26" s="1"/>
    </row>
    <row r="27" spans="1:10" ht="23.25">
      <c r="A27" s="17"/>
      <c r="E27" s="1"/>
      <c r="F27" s="97"/>
      <c r="G27" s="97"/>
      <c r="H27" s="97"/>
      <c r="J27" s="1"/>
    </row>
    <row r="28" spans="1:10" ht="23.25">
      <c r="A28" s="17"/>
      <c r="E28" s="1"/>
      <c r="F28" s="97"/>
      <c r="G28" s="97"/>
      <c r="H28" s="97"/>
      <c r="J28" s="1"/>
    </row>
    <row r="29" spans="1:10" ht="23.25">
      <c r="A29" s="17"/>
      <c r="E29" s="1"/>
      <c r="F29" s="97"/>
      <c r="G29" s="97"/>
      <c r="H29" s="97"/>
      <c r="J29" s="1"/>
    </row>
    <row r="30" spans="5:10" ht="23.25">
      <c r="E30" s="1"/>
      <c r="F30" s="97"/>
      <c r="G30" s="97"/>
      <c r="H30" s="97"/>
      <c r="J30" s="1"/>
    </row>
    <row r="31" spans="5:10" ht="23.25">
      <c r="E31" s="1"/>
      <c r="F31" s="97"/>
      <c r="G31" s="97"/>
      <c r="H31" s="97"/>
      <c r="J31" s="1"/>
    </row>
    <row r="32" spans="6:8" ht="23.25">
      <c r="F32" s="97"/>
      <c r="G32" s="97"/>
      <c r="H32" s="97"/>
    </row>
    <row r="33" spans="6:8" ht="23.25">
      <c r="F33" s="97"/>
      <c r="G33" s="97"/>
      <c r="H33" s="97"/>
    </row>
    <row r="34" spans="6:8" ht="23.25">
      <c r="F34" s="97"/>
      <c r="G34" s="97"/>
      <c r="H34" s="97"/>
    </row>
    <row r="35" spans="6:8" ht="23.25">
      <c r="F35" s="97"/>
      <c r="G35" s="97"/>
      <c r="H35" s="97"/>
    </row>
    <row r="36" spans="6:8" ht="23.25">
      <c r="F36" s="97"/>
      <c r="G36" s="97"/>
      <c r="H36" s="97"/>
    </row>
    <row r="37" spans="6:8" ht="23.25">
      <c r="F37" s="97"/>
      <c r="G37" s="97"/>
      <c r="H37" s="97"/>
    </row>
    <row r="38" spans="6:8" ht="23.25">
      <c r="F38" s="97"/>
      <c r="G38" s="97"/>
      <c r="H38" s="97"/>
    </row>
    <row r="39" spans="6:8" ht="23.25">
      <c r="F39" s="97"/>
      <c r="G39" s="97"/>
      <c r="H39" s="97"/>
    </row>
    <row r="40" spans="6:8" ht="23.25">
      <c r="F40" s="97"/>
      <c r="G40" s="97"/>
      <c r="H40" s="97"/>
    </row>
    <row r="41" spans="6:8" ht="23.25">
      <c r="F41" s="97"/>
      <c r="G41" s="97"/>
      <c r="H41" s="97"/>
    </row>
    <row r="42" spans="6:8" ht="23.25">
      <c r="F42" s="97"/>
      <c r="G42" s="97"/>
      <c r="H42" s="97"/>
    </row>
    <row r="43" spans="6:8" ht="23.25">
      <c r="F43" s="97"/>
      <c r="G43" s="97"/>
      <c r="H43" s="97"/>
    </row>
    <row r="44" spans="6:8" ht="23.25">
      <c r="F44" s="97"/>
      <c r="G44" s="97"/>
      <c r="H44" s="97"/>
    </row>
    <row r="45" spans="6:8" ht="23.25">
      <c r="F45" s="97"/>
      <c r="G45" s="97"/>
      <c r="H45" s="97"/>
    </row>
    <row r="46" spans="6:8" ht="23.25">
      <c r="F46" s="97"/>
      <c r="G46" s="97"/>
      <c r="H46" s="97"/>
    </row>
    <row r="47" spans="6:8" ht="23.25">
      <c r="F47" s="97"/>
      <c r="G47" s="97"/>
      <c r="H47" s="97"/>
    </row>
    <row r="48" spans="6:8" ht="23.25">
      <c r="F48" s="97"/>
      <c r="G48" s="97"/>
      <c r="H48" s="97"/>
    </row>
    <row r="49" spans="6:8" ht="23.25">
      <c r="F49" s="97"/>
      <c r="G49" s="97"/>
      <c r="H49" s="97"/>
    </row>
    <row r="50" spans="6:8" ht="23.25">
      <c r="F50" s="97"/>
      <c r="G50" s="97"/>
      <c r="H50" s="97"/>
    </row>
    <row r="51" spans="6:8" ht="23.25">
      <c r="F51" s="97"/>
      <c r="G51" s="97"/>
      <c r="H51" s="97"/>
    </row>
    <row r="52" spans="6:8" ht="23.25">
      <c r="F52" s="97"/>
      <c r="G52" s="97"/>
      <c r="H52" s="97"/>
    </row>
    <row r="53" spans="6:8" ht="23.25">
      <c r="F53" s="97"/>
      <c r="G53" s="97"/>
      <c r="H53" s="97"/>
    </row>
    <row r="54" spans="6:8" ht="23.25">
      <c r="F54" s="97"/>
      <c r="G54" s="97"/>
      <c r="H54" s="97"/>
    </row>
    <row r="55" spans="6:8" ht="23.25">
      <c r="F55" s="97"/>
      <c r="G55" s="97"/>
      <c r="H55" s="97"/>
    </row>
    <row r="56" spans="6:8" ht="23.25">
      <c r="F56" s="97"/>
      <c r="G56" s="97"/>
      <c r="H56" s="97"/>
    </row>
    <row r="57" spans="6:8" ht="23.25">
      <c r="F57" s="97"/>
      <c r="G57" s="97"/>
      <c r="H57" s="97"/>
    </row>
    <row r="58" spans="6:8" ht="23.25">
      <c r="F58" s="97"/>
      <c r="G58" s="97"/>
      <c r="H58" s="97"/>
    </row>
    <row r="59" spans="6:8" ht="23.25">
      <c r="F59" s="97"/>
      <c r="G59" s="97"/>
      <c r="H59" s="97"/>
    </row>
    <row r="65481" ht="23.25">
      <c r="B65481" s="22"/>
    </row>
  </sheetData>
  <mergeCells count="4">
    <mergeCell ref="B22:K22"/>
    <mergeCell ref="E3:H3"/>
    <mergeCell ref="B3:C3"/>
    <mergeCell ref="B4:K4"/>
  </mergeCells>
  <printOptions horizontalCentered="1" verticalCentered="1"/>
  <pageMargins left="1.09" right="0" top="0" bottom="0" header="0" footer="0"/>
  <pageSetup fitToHeight="2" fitToWidth="1" horizontalDpi="300" verticalDpi="3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5480"/>
  <sheetViews>
    <sheetView showGridLines="0" rightToLeft="1" workbookViewId="0" topLeftCell="G13">
      <selection activeCell="B1" sqref="B1:K21"/>
    </sheetView>
  </sheetViews>
  <sheetFormatPr defaultColWidth="9.140625" defaultRowHeight="12.75"/>
  <cols>
    <col min="1" max="1" width="0.9921875" style="1" customWidth="1"/>
    <col min="2" max="2" width="15.28125" style="1" customWidth="1"/>
    <col min="3" max="3" width="12.140625" style="1" customWidth="1"/>
    <col min="4" max="4" width="22.7109375" style="1" customWidth="1"/>
    <col min="5" max="5" width="8.57421875" style="1" customWidth="1"/>
    <col min="6" max="6" width="17.57421875" style="1" customWidth="1"/>
    <col min="7" max="7" width="16.8515625" style="1" customWidth="1"/>
    <col min="8" max="8" width="18.421875" style="1" customWidth="1"/>
    <col min="9" max="9" width="30.421875" style="1" customWidth="1"/>
    <col min="10" max="10" width="9.28125" style="1" customWidth="1"/>
    <col min="11" max="11" width="18.140625" style="1" customWidth="1"/>
    <col min="12" max="12" width="0.71875" style="1" customWidth="1"/>
    <col min="13" max="16384" width="11.28125" style="1" customWidth="1"/>
  </cols>
  <sheetData>
    <row r="1" ht="23.25">
      <c r="B1" s="15" t="s">
        <v>300</v>
      </c>
    </row>
    <row r="2" ht="23.25">
      <c r="B2" s="15" t="s">
        <v>301</v>
      </c>
    </row>
    <row r="3" spans="1:11" ht="20.25" customHeight="1">
      <c r="A3" s="11"/>
      <c r="B3" s="11"/>
      <c r="C3" s="11"/>
      <c r="D3" s="8"/>
      <c r="E3" s="332" t="s">
        <v>1</v>
      </c>
      <c r="F3" s="332"/>
      <c r="G3" s="332"/>
      <c r="H3" s="332"/>
      <c r="I3" s="167"/>
      <c r="J3" s="167"/>
      <c r="K3" s="167"/>
    </row>
    <row r="4" spans="1:11" ht="18.75" thickBot="1">
      <c r="A4" s="11"/>
      <c r="B4" s="333" t="str">
        <f>+'ح_تكلفة انتاج الوحدات المباعة'!B4:J4</f>
        <v>عن الفترة المالية المنتهية فى 30 / 9/ 2010</v>
      </c>
      <c r="C4" s="333"/>
      <c r="D4" s="333"/>
      <c r="E4" s="333"/>
      <c r="F4" s="333"/>
      <c r="G4" s="333"/>
      <c r="H4" s="333"/>
      <c r="I4" s="333"/>
      <c r="J4" s="333"/>
      <c r="K4" s="333"/>
    </row>
    <row r="5" spans="1:11" ht="23.25">
      <c r="A5" s="11"/>
      <c r="B5" s="42"/>
      <c r="C5" s="42"/>
      <c r="D5" s="9"/>
      <c r="E5" s="9" t="s">
        <v>2</v>
      </c>
      <c r="F5" s="9" t="s">
        <v>97</v>
      </c>
      <c r="G5" s="9"/>
      <c r="H5" s="9"/>
      <c r="I5" s="9"/>
      <c r="J5" s="9" t="s">
        <v>2</v>
      </c>
      <c r="K5" s="9" t="s">
        <v>97</v>
      </c>
    </row>
    <row r="6" spans="1:15" ht="24" thickBot="1">
      <c r="A6" s="11"/>
      <c r="B6" s="134"/>
      <c r="C6" s="134"/>
      <c r="D6" s="136"/>
      <c r="E6" s="135" t="s">
        <v>3</v>
      </c>
      <c r="F6" s="3" t="str">
        <f>+'ح_تكلفة انتاج الوحدات المباعة'!F6</f>
        <v>الفترة</v>
      </c>
      <c r="G6" s="137"/>
      <c r="H6" s="136"/>
      <c r="I6" s="136"/>
      <c r="J6" s="135" t="s">
        <v>3</v>
      </c>
      <c r="K6" s="3" t="str">
        <f>+F6</f>
        <v>الفترة</v>
      </c>
      <c r="N6" s="331"/>
      <c r="O6" s="331"/>
    </row>
    <row r="7" spans="1:15" ht="23.25">
      <c r="A7" s="11"/>
      <c r="B7" s="253">
        <f>+'ح_تكلفة انتاج الوحدات المباعة'!G13</f>
        <v>24601156</v>
      </c>
      <c r="C7" s="46"/>
      <c r="D7" s="51" t="s">
        <v>4</v>
      </c>
      <c r="E7" s="168"/>
      <c r="F7" s="46">
        <v>19738636</v>
      </c>
      <c r="G7" s="46"/>
      <c r="H7" s="46"/>
      <c r="I7" s="23" t="s">
        <v>23</v>
      </c>
      <c r="J7" s="5">
        <v>41</v>
      </c>
      <c r="K7" s="49"/>
      <c r="N7" s="249"/>
      <c r="O7" s="249"/>
    </row>
    <row r="8" spans="1:13" ht="23.25">
      <c r="A8" s="11"/>
      <c r="B8" s="46"/>
      <c r="C8" s="46"/>
      <c r="D8" s="23" t="s">
        <v>5</v>
      </c>
      <c r="E8" s="6">
        <v>37</v>
      </c>
      <c r="F8" s="46"/>
      <c r="G8" s="56"/>
      <c r="H8" s="56">
        <v>22449036</v>
      </c>
      <c r="I8" s="24" t="s">
        <v>15</v>
      </c>
      <c r="J8" s="5">
        <v>411</v>
      </c>
      <c r="K8" s="56">
        <v>13136819</v>
      </c>
      <c r="M8" s="2"/>
    </row>
    <row r="9" spans="1:13" ht="23.25">
      <c r="A9" s="11"/>
      <c r="B9" s="46"/>
      <c r="C9" s="46">
        <v>2583</v>
      </c>
      <c r="D9" s="4" t="s">
        <v>6</v>
      </c>
      <c r="E9" s="5">
        <v>371</v>
      </c>
      <c r="F9" s="46">
        <v>1831</v>
      </c>
      <c r="G9" s="68"/>
      <c r="H9" s="56">
        <v>0</v>
      </c>
      <c r="I9" s="51" t="s">
        <v>16</v>
      </c>
      <c r="J9" s="5">
        <v>4111</v>
      </c>
      <c r="K9" s="56">
        <v>0</v>
      </c>
      <c r="M9" s="2"/>
    </row>
    <row r="10" spans="1:11" ht="23.25">
      <c r="A10" s="11"/>
      <c r="B10" s="46"/>
      <c r="C10" s="46">
        <v>158595</v>
      </c>
      <c r="D10" s="169" t="s">
        <v>7</v>
      </c>
      <c r="E10" s="5">
        <v>372</v>
      </c>
      <c r="F10" s="46">
        <v>132406</v>
      </c>
      <c r="G10" s="68"/>
      <c r="H10" s="56">
        <v>-196011</v>
      </c>
      <c r="I10" s="4" t="s">
        <v>17</v>
      </c>
      <c r="J10" s="4">
        <v>4112</v>
      </c>
      <c r="K10" s="56">
        <v>-348605</v>
      </c>
    </row>
    <row r="11" spans="1:13" ht="23.25">
      <c r="A11" s="11"/>
      <c r="B11" s="46"/>
      <c r="C11" s="46"/>
      <c r="D11" s="24" t="s">
        <v>8</v>
      </c>
      <c r="E11" s="5">
        <v>373</v>
      </c>
      <c r="F11" s="46"/>
      <c r="G11" s="46"/>
      <c r="H11" s="56">
        <v>-33089</v>
      </c>
      <c r="I11" s="4" t="s">
        <v>18</v>
      </c>
      <c r="J11" s="4">
        <v>4113</v>
      </c>
      <c r="K11" s="56">
        <v>-29069</v>
      </c>
      <c r="M11" s="57"/>
    </row>
    <row r="12" spans="1:13" ht="24" thickBot="1">
      <c r="A12" s="11"/>
      <c r="B12" s="46"/>
      <c r="C12" s="46">
        <v>52179</v>
      </c>
      <c r="D12" s="5" t="s">
        <v>9</v>
      </c>
      <c r="E12" s="5">
        <v>3731</v>
      </c>
      <c r="F12" s="46">
        <v>48246</v>
      </c>
      <c r="G12" s="46"/>
      <c r="H12" s="47"/>
      <c r="I12" s="4" t="s">
        <v>19</v>
      </c>
      <c r="J12" s="4">
        <v>4114</v>
      </c>
      <c r="K12" s="204">
        <v>0</v>
      </c>
      <c r="M12" s="57"/>
    </row>
    <row r="13" spans="1:13" ht="23.25">
      <c r="A13" s="11"/>
      <c r="B13" s="46"/>
      <c r="C13" s="46">
        <v>875</v>
      </c>
      <c r="D13" s="5" t="s">
        <v>10</v>
      </c>
      <c r="E13" s="5">
        <v>3732</v>
      </c>
      <c r="F13" s="46">
        <v>876</v>
      </c>
      <c r="G13" s="69">
        <f>H8+H9+H10+H11</f>
        <v>22219936</v>
      </c>
      <c r="H13" s="11"/>
      <c r="I13" s="4" t="s">
        <v>21</v>
      </c>
      <c r="J13" s="4"/>
      <c r="K13" s="56">
        <f>+K8+K9+K10+K11</f>
        <v>12759145</v>
      </c>
      <c r="M13" s="57"/>
    </row>
    <row r="14" spans="1:19" ht="23.25">
      <c r="A14" s="11"/>
      <c r="B14" s="46"/>
      <c r="C14" s="46">
        <v>9483</v>
      </c>
      <c r="D14" s="5" t="s">
        <v>11</v>
      </c>
      <c r="E14" s="5">
        <v>3734</v>
      </c>
      <c r="F14" s="46">
        <v>2329</v>
      </c>
      <c r="G14" s="69">
        <v>116752</v>
      </c>
      <c r="H14" s="46"/>
      <c r="I14" s="4" t="s">
        <v>20</v>
      </c>
      <c r="J14" s="4">
        <v>414</v>
      </c>
      <c r="K14" s="56">
        <v>45712</v>
      </c>
      <c r="S14" s="2"/>
    </row>
    <row r="15" spans="1:19" ht="24" thickBot="1">
      <c r="A15" s="11"/>
      <c r="B15" s="46"/>
      <c r="C15" s="46">
        <v>0</v>
      </c>
      <c r="D15" s="5" t="s">
        <v>12</v>
      </c>
      <c r="E15" s="5">
        <v>3735</v>
      </c>
      <c r="F15" s="46">
        <v>0</v>
      </c>
      <c r="G15" s="46">
        <v>93514</v>
      </c>
      <c r="H15" s="46"/>
      <c r="I15" s="4" t="s">
        <v>22</v>
      </c>
      <c r="J15" s="4">
        <v>415</v>
      </c>
      <c r="K15" s="56">
        <v>97513</v>
      </c>
      <c r="S15" s="2">
        <v>8899</v>
      </c>
    </row>
    <row r="16" spans="1:19" ht="23.25">
      <c r="A16" s="11"/>
      <c r="B16" s="46"/>
      <c r="C16" s="46">
        <v>47792</v>
      </c>
      <c r="D16" s="5" t="s">
        <v>50</v>
      </c>
      <c r="E16" s="5">
        <v>3736</v>
      </c>
      <c r="F16" s="46">
        <v>38655</v>
      </c>
      <c r="G16" s="98">
        <f>SUM(G13:G15)</f>
        <v>22430202</v>
      </c>
      <c r="H16" s="46"/>
      <c r="I16" s="4"/>
      <c r="J16" s="4"/>
      <c r="K16" s="98">
        <f>+K13+K14+K15</f>
        <v>12902370</v>
      </c>
      <c r="S16" s="2">
        <v>549610</v>
      </c>
    </row>
    <row r="17" spans="1:19" ht="24" thickBot="1">
      <c r="A17" s="11"/>
      <c r="B17" s="46"/>
      <c r="C17" s="47">
        <v>0</v>
      </c>
      <c r="D17" s="5" t="s">
        <v>13</v>
      </c>
      <c r="E17" s="5">
        <v>3737</v>
      </c>
      <c r="F17" s="46">
        <v>0</v>
      </c>
      <c r="G17" s="46"/>
      <c r="H17" s="46"/>
      <c r="I17" s="4"/>
      <c r="J17" s="4"/>
      <c r="K17" s="46"/>
      <c r="S17" s="2">
        <v>193179</v>
      </c>
    </row>
    <row r="18" spans="1:19" ht="24" thickBot="1">
      <c r="A18" s="11"/>
      <c r="B18" s="47">
        <f>SUM(C9:C17)</f>
        <v>271507</v>
      </c>
      <c r="C18" s="46"/>
      <c r="D18" s="5"/>
      <c r="E18" s="5"/>
      <c r="F18" s="203">
        <f>F9+F10+SUM(F12:F17)</f>
        <v>224343</v>
      </c>
      <c r="G18" s="46"/>
      <c r="H18" s="46"/>
      <c r="I18" s="4" t="s">
        <v>281</v>
      </c>
      <c r="J18" s="4">
        <v>42</v>
      </c>
      <c r="K18" s="46"/>
      <c r="S18" s="2">
        <v>4755</v>
      </c>
    </row>
    <row r="19" spans="1:19" ht="23.25">
      <c r="A19" s="11"/>
      <c r="B19" s="46">
        <f>B7+B18</f>
        <v>24872663</v>
      </c>
      <c r="C19" s="46"/>
      <c r="D19" s="5" t="s">
        <v>14</v>
      </c>
      <c r="E19" s="5"/>
      <c r="F19" s="46"/>
      <c r="G19" s="46"/>
      <c r="H19" s="46"/>
      <c r="I19" s="4"/>
      <c r="J19" s="4"/>
      <c r="K19" s="56"/>
      <c r="S19" s="2">
        <v>14932</v>
      </c>
    </row>
    <row r="20" spans="1:19" ht="24" thickBot="1">
      <c r="A20" s="11"/>
      <c r="B20" s="56"/>
      <c r="C20" s="46"/>
      <c r="D20" s="5" t="s">
        <v>103</v>
      </c>
      <c r="E20" s="5"/>
      <c r="F20" s="46"/>
      <c r="G20" s="56">
        <f>+G21-G16</f>
        <v>2442461</v>
      </c>
      <c r="H20" s="46"/>
      <c r="I20" s="5" t="s">
        <v>295</v>
      </c>
      <c r="J20" s="4"/>
      <c r="K20" s="56">
        <f>+K21-K16</f>
        <v>7060609</v>
      </c>
      <c r="S20" s="2">
        <v>3511</v>
      </c>
    </row>
    <row r="21" spans="1:19" ht="24" thickBot="1">
      <c r="A21" s="11"/>
      <c r="B21" s="61">
        <f>+B19</f>
        <v>24872663</v>
      </c>
      <c r="C21" s="47"/>
      <c r="D21" s="7"/>
      <c r="E21" s="7"/>
      <c r="F21" s="203">
        <f>+F7+F18</f>
        <v>19962979</v>
      </c>
      <c r="G21" s="61">
        <f>+B21</f>
        <v>24872663</v>
      </c>
      <c r="H21" s="133"/>
      <c r="I21" s="10"/>
      <c r="J21" s="10"/>
      <c r="K21" s="61">
        <f>+F21</f>
        <v>19962979</v>
      </c>
      <c r="S21" s="2">
        <v>10266</v>
      </c>
    </row>
    <row r="22" spans="2:19" ht="22.5" customHeight="1">
      <c r="B22" s="327" t="s">
        <v>288</v>
      </c>
      <c r="C22" s="327"/>
      <c r="D22" s="327"/>
      <c r="E22" s="327"/>
      <c r="F22" s="327"/>
      <c r="G22" s="327"/>
      <c r="H22" s="327"/>
      <c r="I22" s="327"/>
      <c r="J22" s="327"/>
      <c r="K22" s="327"/>
      <c r="S22" s="2"/>
    </row>
    <row r="23" ht="20.25">
      <c r="S23" s="2">
        <f>SUM(S15:S22)</f>
        <v>785152</v>
      </c>
    </row>
    <row r="24" spans="2:19" ht="23.25">
      <c r="B24" s="15"/>
      <c r="C24" s="15"/>
      <c r="F24" s="15"/>
      <c r="G24" s="66"/>
      <c r="H24" s="15"/>
      <c r="K24" s="15"/>
      <c r="S24" s="2"/>
    </row>
    <row r="25" spans="2:19" ht="23.25">
      <c r="B25" s="15"/>
      <c r="C25" s="15"/>
      <c r="F25" s="15"/>
      <c r="G25" s="21"/>
      <c r="H25" s="15"/>
      <c r="K25" s="15"/>
      <c r="S25" s="2"/>
    </row>
    <row r="26" spans="2:19" ht="23.25">
      <c r="B26" s="15"/>
      <c r="C26" s="15"/>
      <c r="F26" s="15"/>
      <c r="G26" s="15"/>
      <c r="H26" s="15"/>
      <c r="K26" s="15"/>
      <c r="S26" s="2"/>
    </row>
    <row r="27" spans="2:19" ht="23.25">
      <c r="B27" s="15"/>
      <c r="C27" s="15"/>
      <c r="F27" s="15"/>
      <c r="G27" s="15"/>
      <c r="H27" s="15"/>
      <c r="K27" s="15"/>
      <c r="S27" s="2"/>
    </row>
    <row r="28" spans="2:19" ht="23.25">
      <c r="B28" s="15"/>
      <c r="C28" s="15"/>
      <c r="F28" s="15">
        <v>10266</v>
      </c>
      <c r="G28" s="15"/>
      <c r="H28" s="15"/>
      <c r="I28" s="1" t="s">
        <v>308</v>
      </c>
      <c r="K28" s="15"/>
      <c r="S28" s="2"/>
    </row>
    <row r="29" spans="6:19" ht="23.25">
      <c r="F29" s="15"/>
      <c r="G29" s="15"/>
      <c r="H29" s="15"/>
      <c r="S29" s="2"/>
    </row>
    <row r="30" spans="6:19" ht="23.25">
      <c r="F30" s="15"/>
      <c r="G30" s="15"/>
      <c r="H30" s="15"/>
      <c r="S30" s="2"/>
    </row>
    <row r="31" spans="6:19" ht="23.25">
      <c r="F31" s="15"/>
      <c r="G31" s="15"/>
      <c r="H31" s="15"/>
      <c r="S31" s="2"/>
    </row>
    <row r="32" spans="6:19" ht="23.25">
      <c r="F32" s="15"/>
      <c r="G32" s="15"/>
      <c r="H32" s="15"/>
      <c r="S32" s="2"/>
    </row>
    <row r="33" spans="6:8" ht="23.25">
      <c r="F33" s="15"/>
      <c r="G33" s="15"/>
      <c r="H33" s="15"/>
    </row>
    <row r="34" spans="6:8" ht="23.25">
      <c r="F34" s="15"/>
      <c r="G34" s="15"/>
      <c r="H34" s="15"/>
    </row>
    <row r="35" spans="6:8" ht="23.25">
      <c r="F35" s="15"/>
      <c r="G35" s="15"/>
      <c r="H35" s="15"/>
    </row>
    <row r="36" spans="6:8" ht="23.25">
      <c r="F36" s="15"/>
      <c r="G36" s="15"/>
      <c r="H36" s="15"/>
    </row>
    <row r="37" spans="6:8" ht="23.25">
      <c r="F37" s="15"/>
      <c r="G37" s="15"/>
      <c r="H37" s="15"/>
    </row>
    <row r="38" spans="6:8" ht="23.25">
      <c r="F38" s="15"/>
      <c r="G38" s="15"/>
      <c r="H38" s="15"/>
    </row>
    <row r="39" spans="6:8" ht="23.25">
      <c r="F39" s="15"/>
      <c r="G39" s="15"/>
      <c r="H39" s="15"/>
    </row>
    <row r="40" spans="6:8" ht="23.25">
      <c r="F40" s="15"/>
      <c r="G40" s="15"/>
      <c r="H40" s="15"/>
    </row>
    <row r="41" spans="6:8" ht="23.25">
      <c r="F41" s="15"/>
      <c r="G41" s="15"/>
      <c r="H41" s="15"/>
    </row>
    <row r="42" spans="6:8" ht="23.25">
      <c r="F42" s="15"/>
      <c r="G42" s="15"/>
      <c r="H42" s="15"/>
    </row>
    <row r="43" spans="6:8" ht="23.25">
      <c r="F43" s="15"/>
      <c r="G43" s="15"/>
      <c r="H43" s="15"/>
    </row>
    <row r="44" spans="6:8" ht="23.25">
      <c r="F44" s="15"/>
      <c r="G44" s="15"/>
      <c r="H44" s="15"/>
    </row>
    <row r="45" spans="6:8" ht="23.25">
      <c r="F45" s="15"/>
      <c r="G45" s="15"/>
      <c r="H45" s="15"/>
    </row>
    <row r="46" spans="6:8" ht="23.25">
      <c r="F46" s="15"/>
      <c r="G46" s="15"/>
      <c r="H46" s="15"/>
    </row>
    <row r="47" spans="6:8" ht="23.25">
      <c r="F47" s="15"/>
      <c r="G47" s="15"/>
      <c r="H47" s="15"/>
    </row>
    <row r="48" spans="6:8" ht="23.25">
      <c r="F48" s="15"/>
      <c r="G48" s="15"/>
      <c r="H48" s="15"/>
    </row>
    <row r="49" spans="6:8" ht="23.25">
      <c r="F49" s="15"/>
      <c r="G49" s="15"/>
      <c r="H49" s="15"/>
    </row>
    <row r="50" spans="6:8" ht="23.25">
      <c r="F50" s="15"/>
      <c r="G50" s="15"/>
      <c r="H50" s="15"/>
    </row>
    <row r="51" spans="6:8" ht="23.25">
      <c r="F51" s="15"/>
      <c r="G51" s="15"/>
      <c r="H51" s="15"/>
    </row>
    <row r="52" spans="6:8" ht="23.25">
      <c r="F52" s="15"/>
      <c r="G52" s="15"/>
      <c r="H52" s="15"/>
    </row>
    <row r="53" spans="6:8" ht="23.25">
      <c r="F53" s="15"/>
      <c r="G53" s="15"/>
      <c r="H53" s="15"/>
    </row>
    <row r="54" spans="6:8" ht="23.25">
      <c r="F54" s="15"/>
      <c r="G54" s="15"/>
      <c r="H54" s="15"/>
    </row>
    <row r="55" spans="6:8" ht="23.25">
      <c r="F55" s="15"/>
      <c r="G55" s="15"/>
      <c r="H55" s="15"/>
    </row>
    <row r="56" spans="6:8" ht="23.25">
      <c r="F56" s="15"/>
      <c r="G56" s="15"/>
      <c r="H56" s="15"/>
    </row>
    <row r="57" spans="6:8" ht="23.25">
      <c r="F57" s="15"/>
      <c r="G57" s="15"/>
      <c r="H57" s="15"/>
    </row>
    <row r="58" spans="6:8" ht="23.25">
      <c r="F58" s="15"/>
      <c r="G58" s="15"/>
      <c r="H58" s="15"/>
    </row>
    <row r="59" spans="6:8" ht="23.25">
      <c r="F59" s="15"/>
      <c r="G59" s="15"/>
      <c r="H59" s="15"/>
    </row>
    <row r="60" spans="6:8" ht="23.25">
      <c r="F60" s="15"/>
      <c r="G60" s="15"/>
      <c r="H60" s="15"/>
    </row>
    <row r="61" spans="6:8" ht="23.25">
      <c r="F61" s="15"/>
      <c r="G61" s="15"/>
      <c r="H61" s="15"/>
    </row>
    <row r="62" spans="6:8" ht="23.25">
      <c r="F62" s="15"/>
      <c r="G62" s="15"/>
      <c r="H62" s="15"/>
    </row>
    <row r="63" spans="6:8" ht="23.25">
      <c r="F63" s="15"/>
      <c r="G63" s="15"/>
      <c r="H63" s="15"/>
    </row>
    <row r="64" spans="6:8" ht="23.25">
      <c r="F64" s="15"/>
      <c r="G64" s="15"/>
      <c r="H64" s="15"/>
    </row>
    <row r="65" spans="6:8" ht="23.25">
      <c r="F65" s="15"/>
      <c r="G65" s="15"/>
      <c r="H65" s="15"/>
    </row>
    <row r="66" spans="6:8" ht="23.25">
      <c r="F66" s="15"/>
      <c r="G66" s="15"/>
      <c r="H66" s="15"/>
    </row>
    <row r="67" spans="6:8" ht="23.25">
      <c r="F67" s="15"/>
      <c r="G67" s="15"/>
      <c r="H67" s="15"/>
    </row>
    <row r="68" spans="6:8" ht="23.25">
      <c r="F68" s="15"/>
      <c r="G68" s="15"/>
      <c r="H68" s="15"/>
    </row>
    <row r="69" spans="6:8" ht="23.25">
      <c r="F69" s="15"/>
      <c r="G69" s="15"/>
      <c r="H69" s="15"/>
    </row>
    <row r="70" spans="6:8" ht="23.25">
      <c r="F70" s="15"/>
      <c r="G70" s="15"/>
      <c r="H70" s="15"/>
    </row>
    <row r="71" spans="6:8" ht="23.25">
      <c r="F71" s="15"/>
      <c r="G71" s="15"/>
      <c r="H71" s="15"/>
    </row>
    <row r="72" spans="6:8" ht="23.25">
      <c r="F72" s="15"/>
      <c r="G72" s="15"/>
      <c r="H72" s="15"/>
    </row>
    <row r="73" spans="6:8" ht="23.25">
      <c r="F73" s="15"/>
      <c r="G73" s="15"/>
      <c r="H73" s="15"/>
    </row>
    <row r="74" spans="6:8" ht="23.25">
      <c r="F74" s="15"/>
      <c r="G74" s="15"/>
      <c r="H74" s="15"/>
    </row>
    <row r="75" spans="6:8" ht="23.25">
      <c r="F75" s="15"/>
      <c r="G75" s="15"/>
      <c r="H75" s="15"/>
    </row>
    <row r="76" spans="6:8" ht="23.25">
      <c r="F76" s="15"/>
      <c r="G76" s="15"/>
      <c r="H76" s="15"/>
    </row>
    <row r="80" spans="5:11" ht="20.25">
      <c r="E80" s="11"/>
      <c r="F80" s="11"/>
      <c r="G80" s="11"/>
      <c r="H80" s="11"/>
      <c r="I80" s="11"/>
      <c r="J80" s="11"/>
      <c r="K80" s="11"/>
    </row>
    <row r="81" spans="5:11" ht="20.25">
      <c r="E81" s="11"/>
      <c r="F81" s="11"/>
      <c r="G81" s="11"/>
      <c r="H81" s="11"/>
      <c r="I81" s="11"/>
      <c r="J81" s="11"/>
      <c r="K81" s="11"/>
    </row>
    <row r="82" spans="5:11" ht="20.25">
      <c r="E82" s="11"/>
      <c r="F82" s="11"/>
      <c r="G82" s="11"/>
      <c r="H82" s="11"/>
      <c r="I82" s="11"/>
      <c r="J82" s="11"/>
      <c r="K82" s="11"/>
    </row>
    <row r="83" spans="5:11" ht="20.25">
      <c r="E83" s="11"/>
      <c r="F83" s="11"/>
      <c r="G83" s="11"/>
      <c r="H83" s="11"/>
      <c r="I83" s="11"/>
      <c r="J83" s="11"/>
      <c r="K83" s="11"/>
    </row>
    <row r="84" spans="5:11" ht="20.25">
      <c r="E84" s="11"/>
      <c r="F84" s="11"/>
      <c r="G84" s="11"/>
      <c r="H84" s="11"/>
      <c r="I84" s="11"/>
      <c r="J84" s="11"/>
      <c r="K84" s="11"/>
    </row>
    <row r="85" spans="5:11" ht="20.25">
      <c r="E85" s="11"/>
      <c r="F85" s="11"/>
      <c r="G85" s="11"/>
      <c r="H85" s="11"/>
      <c r="I85" s="11"/>
      <c r="J85" s="11"/>
      <c r="K85" s="11"/>
    </row>
    <row r="86" spans="5:11" ht="20.25">
      <c r="E86" s="11"/>
      <c r="F86" s="11"/>
      <c r="G86" s="11"/>
      <c r="H86" s="11"/>
      <c r="I86" s="11"/>
      <c r="J86" s="11"/>
      <c r="K86" s="11"/>
    </row>
    <row r="87" spans="5:11" ht="20.25">
      <c r="E87" s="11"/>
      <c r="F87" s="11"/>
      <c r="G87" s="11"/>
      <c r="H87" s="11"/>
      <c r="I87" s="11"/>
      <c r="J87" s="11"/>
      <c r="K87" s="11"/>
    </row>
    <row r="88" spans="5:11" ht="20.25">
      <c r="E88" s="11"/>
      <c r="F88" s="11"/>
      <c r="G88" s="11"/>
      <c r="H88" s="11"/>
      <c r="I88" s="11"/>
      <c r="J88" s="11"/>
      <c r="K88" s="11"/>
    </row>
    <row r="89" spans="5:11" ht="20.25">
      <c r="E89" s="11"/>
      <c r="F89" s="11"/>
      <c r="G89" s="11"/>
      <c r="H89" s="11"/>
      <c r="I89" s="11"/>
      <c r="J89" s="11"/>
      <c r="K89" s="11"/>
    </row>
    <row r="90" spans="5:11" ht="20.25">
      <c r="E90" s="11"/>
      <c r="F90" s="11"/>
      <c r="G90" s="11"/>
      <c r="H90" s="11"/>
      <c r="I90" s="11"/>
      <c r="J90" s="11"/>
      <c r="K90" s="11"/>
    </row>
    <row r="91" spans="5:11" ht="20.25">
      <c r="E91" s="11"/>
      <c r="F91" s="11"/>
      <c r="G91" s="11"/>
      <c r="H91" s="11"/>
      <c r="I91" s="11"/>
      <c r="J91" s="11"/>
      <c r="K91" s="11"/>
    </row>
    <row r="92" spans="5:11" ht="20.25">
      <c r="E92" s="11"/>
      <c r="F92" s="11"/>
      <c r="G92" s="11"/>
      <c r="H92" s="11"/>
      <c r="I92" s="11"/>
      <c r="J92" s="11"/>
      <c r="K92" s="11"/>
    </row>
    <row r="93" spans="5:11" ht="20.25">
      <c r="E93" s="11"/>
      <c r="F93" s="11"/>
      <c r="G93" s="11"/>
      <c r="H93" s="11"/>
      <c r="I93" s="11"/>
      <c r="J93" s="11"/>
      <c r="K93" s="11"/>
    </row>
    <row r="94" spans="5:11" ht="20.25">
      <c r="E94" s="11"/>
      <c r="F94" s="11"/>
      <c r="G94" s="11"/>
      <c r="H94" s="11"/>
      <c r="I94" s="11"/>
      <c r="J94" s="11"/>
      <c r="K94" s="11"/>
    </row>
    <row r="95" spans="5:11" ht="20.25">
      <c r="E95" s="11"/>
      <c r="F95" s="11"/>
      <c r="G95" s="11"/>
      <c r="H95" s="11"/>
      <c r="I95" s="11"/>
      <c r="J95" s="11"/>
      <c r="K95" s="11"/>
    </row>
    <row r="96" spans="5:11" ht="20.25">
      <c r="E96" s="11"/>
      <c r="F96" s="11"/>
      <c r="G96" s="11"/>
      <c r="H96" s="11"/>
      <c r="I96" s="11"/>
      <c r="J96" s="11"/>
      <c r="K96" s="11"/>
    </row>
    <row r="97" spans="5:11" ht="20.25">
      <c r="E97" s="11"/>
      <c r="F97" s="11"/>
      <c r="G97" s="11"/>
      <c r="H97" s="11"/>
      <c r="I97" s="11"/>
      <c r="J97" s="11"/>
      <c r="K97" s="11"/>
    </row>
    <row r="98" spans="5:11" ht="20.25">
      <c r="E98" s="11"/>
      <c r="F98" s="11"/>
      <c r="G98" s="11"/>
      <c r="H98" s="11"/>
      <c r="I98" s="11"/>
      <c r="J98" s="11"/>
      <c r="K98" s="11"/>
    </row>
    <row r="99" spans="5:11" ht="20.25">
      <c r="E99" s="11"/>
      <c r="F99" s="11"/>
      <c r="G99" s="11"/>
      <c r="H99" s="11"/>
      <c r="I99" s="11"/>
      <c r="J99" s="11"/>
      <c r="K99" s="11"/>
    </row>
    <row r="100" spans="5:11" ht="20.25">
      <c r="E100" s="11"/>
      <c r="F100" s="11"/>
      <c r="G100" s="11"/>
      <c r="H100" s="11"/>
      <c r="I100" s="11"/>
      <c r="J100" s="11"/>
      <c r="K100" s="11"/>
    </row>
    <row r="101" spans="5:11" ht="20.25">
      <c r="E101" s="11"/>
      <c r="F101" s="11"/>
      <c r="G101" s="11"/>
      <c r="H101" s="11"/>
      <c r="I101" s="11"/>
      <c r="J101" s="11"/>
      <c r="K101" s="11"/>
    </row>
    <row r="102" spans="5:11" ht="20.25">
      <c r="E102" s="11"/>
      <c r="F102" s="11"/>
      <c r="G102" s="11"/>
      <c r="H102" s="11"/>
      <c r="I102" s="11"/>
      <c r="J102" s="11"/>
      <c r="K102" s="11"/>
    </row>
    <row r="103" spans="5:11" ht="20.25">
      <c r="E103" s="11"/>
      <c r="F103" s="11"/>
      <c r="G103" s="11"/>
      <c r="H103" s="11"/>
      <c r="I103" s="11"/>
      <c r="J103" s="11"/>
      <c r="K103" s="11"/>
    </row>
    <row r="104" spans="5:11" ht="20.25">
      <c r="E104" s="11"/>
      <c r="F104" s="11"/>
      <c r="G104" s="11"/>
      <c r="H104" s="11"/>
      <c r="I104" s="11"/>
      <c r="J104" s="11"/>
      <c r="K104" s="11"/>
    </row>
    <row r="105" spans="5:11" ht="20.25">
      <c r="E105" s="11"/>
      <c r="F105" s="11"/>
      <c r="G105" s="11"/>
      <c r="H105" s="11"/>
      <c r="I105" s="11"/>
      <c r="J105" s="11"/>
      <c r="K105" s="11"/>
    </row>
    <row r="106" spans="5:11" ht="20.25">
      <c r="E106" s="11"/>
      <c r="F106" s="11"/>
      <c r="G106" s="11"/>
      <c r="H106" s="11"/>
      <c r="I106" s="11"/>
      <c r="J106" s="11"/>
      <c r="K106" s="11"/>
    </row>
    <row r="107" spans="5:11" ht="20.25">
      <c r="E107" s="11"/>
      <c r="F107" s="11"/>
      <c r="G107" s="11"/>
      <c r="H107" s="11"/>
      <c r="I107" s="11"/>
      <c r="J107" s="11"/>
      <c r="K107" s="11"/>
    </row>
    <row r="108" spans="5:11" ht="20.25">
      <c r="E108" s="11"/>
      <c r="F108" s="11"/>
      <c r="G108" s="11"/>
      <c r="H108" s="11"/>
      <c r="I108" s="11"/>
      <c r="J108" s="11"/>
      <c r="K108" s="11"/>
    </row>
    <row r="109" spans="5:11" ht="20.25">
      <c r="E109" s="11"/>
      <c r="F109" s="11"/>
      <c r="G109" s="11"/>
      <c r="H109" s="11"/>
      <c r="I109" s="11"/>
      <c r="J109" s="11"/>
      <c r="K109" s="11"/>
    </row>
    <row r="110" spans="5:11" ht="20.25">
      <c r="E110" s="11"/>
      <c r="F110" s="11"/>
      <c r="G110" s="11"/>
      <c r="H110" s="11"/>
      <c r="I110" s="11"/>
      <c r="J110" s="11"/>
      <c r="K110" s="11"/>
    </row>
    <row r="111" spans="5:11" ht="20.25">
      <c r="E111" s="11"/>
      <c r="F111" s="11"/>
      <c r="G111" s="11"/>
      <c r="H111" s="11"/>
      <c r="I111" s="11"/>
      <c r="J111" s="11"/>
      <c r="K111" s="11"/>
    </row>
    <row r="112" spans="5:11" ht="20.25">
      <c r="E112" s="11"/>
      <c r="F112" s="11"/>
      <c r="G112" s="11"/>
      <c r="H112" s="11"/>
      <c r="I112" s="11"/>
      <c r="J112" s="11"/>
      <c r="K112" s="11"/>
    </row>
    <row r="113" spans="5:11" ht="20.25">
      <c r="E113" s="11"/>
      <c r="F113" s="11"/>
      <c r="G113" s="11"/>
      <c r="H113" s="11"/>
      <c r="I113" s="11"/>
      <c r="J113" s="11"/>
      <c r="K113" s="11"/>
    </row>
    <row r="114" spans="5:11" ht="20.25">
      <c r="E114" s="11"/>
      <c r="F114" s="11"/>
      <c r="G114" s="11"/>
      <c r="H114" s="11"/>
      <c r="I114" s="11"/>
      <c r="J114" s="11"/>
      <c r="K114" s="11"/>
    </row>
    <row r="115" spans="5:11" ht="20.25">
      <c r="E115" s="11"/>
      <c r="F115" s="11"/>
      <c r="G115" s="11"/>
      <c r="H115" s="11"/>
      <c r="I115" s="11"/>
      <c r="J115" s="11"/>
      <c r="K115" s="11"/>
    </row>
    <row r="116" spans="5:11" ht="20.25">
      <c r="E116" s="11"/>
      <c r="F116" s="11"/>
      <c r="G116" s="11"/>
      <c r="H116" s="11"/>
      <c r="I116" s="11"/>
      <c r="J116" s="11"/>
      <c r="K116" s="11"/>
    </row>
    <row r="65480" ht="20.25">
      <c r="C65480" s="12"/>
    </row>
  </sheetData>
  <mergeCells count="4">
    <mergeCell ref="B22:K22"/>
    <mergeCell ref="N6:O6"/>
    <mergeCell ref="E3:H3"/>
    <mergeCell ref="B4:K4"/>
  </mergeCells>
  <printOptions horizontalCentered="1" verticalCentered="1"/>
  <pageMargins left="0.5905511811023623" right="0.3937007874015748" top="0.1968503937007874" bottom="0.3937007874015748" header="0.1968503937007874" footer="0"/>
  <pageSetup horizontalDpi="300" verticalDpi="3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483"/>
  <sheetViews>
    <sheetView showGridLines="0" rightToLeft="1" workbookViewId="0" topLeftCell="B26">
      <selection activeCell="D28" sqref="D28"/>
    </sheetView>
  </sheetViews>
  <sheetFormatPr defaultColWidth="9.140625" defaultRowHeight="12.75"/>
  <cols>
    <col min="1" max="1" width="0.85546875" style="15" customWidth="1"/>
    <col min="2" max="2" width="12.7109375" style="15" customWidth="1"/>
    <col min="3" max="3" width="11.8515625" style="15" customWidth="1"/>
    <col min="4" max="4" width="29.28125" style="15" customWidth="1"/>
    <col min="5" max="5" width="8.7109375" style="15" customWidth="1"/>
    <col min="6" max="6" width="13.7109375" style="15" customWidth="1"/>
    <col min="7" max="7" width="13.421875" style="15" customWidth="1"/>
    <col min="8" max="8" width="11.7109375" style="15" customWidth="1"/>
    <col min="9" max="9" width="34.140625" style="15" customWidth="1"/>
    <col min="10" max="10" width="8.7109375" style="15" customWidth="1"/>
    <col min="11" max="11" width="13.421875" style="15" customWidth="1"/>
    <col min="12" max="12" width="0.71875" style="15" customWidth="1"/>
    <col min="13" max="16384" width="9.140625" style="15" customWidth="1"/>
  </cols>
  <sheetData>
    <row r="1" spans="1:2" ht="23.25">
      <c r="A1" s="15" t="s">
        <v>300</v>
      </c>
      <c r="B1" s="15" t="s">
        <v>300</v>
      </c>
    </row>
    <row r="2" spans="1:2" ht="23.25">
      <c r="A2" s="15" t="s">
        <v>301</v>
      </c>
      <c r="B2" s="15" t="s">
        <v>301</v>
      </c>
    </row>
    <row r="3" spans="1:11" ht="18">
      <c r="A3" s="334"/>
      <c r="B3" s="334"/>
      <c r="C3" s="334"/>
      <c r="D3" s="1"/>
      <c r="E3" s="332" t="s">
        <v>24</v>
      </c>
      <c r="F3" s="332"/>
      <c r="G3" s="332"/>
      <c r="H3" s="332"/>
      <c r="I3" s="13"/>
      <c r="J3" s="1"/>
      <c r="K3" s="1"/>
    </row>
    <row r="4" spans="2:11" ht="23.25" customHeight="1" thickBot="1">
      <c r="B4" s="335" t="str">
        <f>+'حساب المتاجره'!B4:H4</f>
        <v>عن الفترة المالية المنتهية فى 30 / 9/ 2010</v>
      </c>
      <c r="C4" s="335"/>
      <c r="D4" s="335"/>
      <c r="E4" s="335"/>
      <c r="F4" s="335"/>
      <c r="G4" s="335"/>
      <c r="H4" s="335"/>
      <c r="I4" s="335"/>
      <c r="J4" s="335"/>
      <c r="K4" s="335"/>
    </row>
    <row r="5" spans="1:11" ht="18" customHeight="1">
      <c r="A5" s="16"/>
      <c r="B5" s="42"/>
      <c r="C5" s="42"/>
      <c r="D5" s="42"/>
      <c r="E5" s="9" t="s">
        <v>2</v>
      </c>
      <c r="F5" s="9" t="s">
        <v>97</v>
      </c>
      <c r="G5" s="42"/>
      <c r="H5" s="42"/>
      <c r="I5" s="42"/>
      <c r="J5" s="9" t="s">
        <v>2</v>
      </c>
      <c r="K5" s="9" t="s">
        <v>97</v>
      </c>
    </row>
    <row r="6" spans="1:11" ht="16.5" customHeight="1" thickBot="1">
      <c r="A6" s="17"/>
      <c r="B6" s="20"/>
      <c r="C6" s="20"/>
      <c r="D6" s="20"/>
      <c r="E6" s="250" t="s">
        <v>3</v>
      </c>
      <c r="F6" s="3" t="str">
        <f>+'حساب المتاجره'!F6</f>
        <v>الفترة</v>
      </c>
      <c r="G6" s="44"/>
      <c r="H6" s="20"/>
      <c r="I6" s="20"/>
      <c r="J6" s="250" t="s">
        <v>3</v>
      </c>
      <c r="K6" s="3" t="str">
        <f>+F6</f>
        <v>الفترة</v>
      </c>
    </row>
    <row r="7" spans="1:11" ht="24" customHeight="1">
      <c r="A7" s="17"/>
      <c r="B7" s="20">
        <f>+'حساب المتاجره'!G20</f>
        <v>2442461</v>
      </c>
      <c r="C7" s="20"/>
      <c r="D7" s="212" t="s">
        <v>100</v>
      </c>
      <c r="E7" s="115"/>
      <c r="F7" s="62">
        <v>7060609</v>
      </c>
      <c r="G7" s="44">
        <f>+'حساب المتاجره'!B20</f>
        <v>0</v>
      </c>
      <c r="H7" s="20"/>
      <c r="I7" s="136" t="s">
        <v>98</v>
      </c>
      <c r="J7" s="206"/>
      <c r="K7" s="20"/>
    </row>
    <row r="8" spans="1:11" ht="19.5" customHeight="1">
      <c r="A8" s="17"/>
      <c r="B8" s="20"/>
      <c r="C8" s="20"/>
      <c r="D8" s="208" t="s">
        <v>25</v>
      </c>
      <c r="E8" s="27">
        <v>38</v>
      </c>
      <c r="F8" s="20"/>
      <c r="G8" s="20"/>
      <c r="H8" s="20"/>
      <c r="I8" s="19"/>
      <c r="J8" s="21"/>
      <c r="K8" s="19"/>
    </row>
    <row r="9" spans="1:13" ht="23.25">
      <c r="A9" s="17"/>
      <c r="B9" s="20"/>
      <c r="C9" s="21">
        <v>15912</v>
      </c>
      <c r="D9" s="19" t="s">
        <v>26</v>
      </c>
      <c r="E9" s="213">
        <v>381</v>
      </c>
      <c r="F9" s="20">
        <v>25749</v>
      </c>
      <c r="G9" s="20"/>
      <c r="H9" s="45"/>
      <c r="I9" s="208" t="s">
        <v>34</v>
      </c>
      <c r="J9" s="28">
        <v>43</v>
      </c>
      <c r="K9" s="19"/>
      <c r="M9" s="21"/>
    </row>
    <row r="10" spans="1:11" ht="23.25">
      <c r="A10" s="17"/>
      <c r="B10" s="20"/>
      <c r="C10" s="21">
        <v>801140</v>
      </c>
      <c r="D10" s="19" t="s">
        <v>27</v>
      </c>
      <c r="E10" s="107">
        <v>382</v>
      </c>
      <c r="F10" s="20">
        <v>690087</v>
      </c>
      <c r="G10" s="20"/>
      <c r="H10" s="19"/>
      <c r="I10" s="19" t="s">
        <v>35</v>
      </c>
      <c r="J10" s="206">
        <v>433</v>
      </c>
      <c r="K10" s="53">
        <v>12450</v>
      </c>
    </row>
    <row r="11" spans="1:11" ht="24" thickBot="1">
      <c r="A11" s="17"/>
      <c r="B11" s="20"/>
      <c r="C11" s="21"/>
      <c r="D11" s="26" t="s">
        <v>28</v>
      </c>
      <c r="E11" s="27">
        <v>383</v>
      </c>
      <c r="F11" s="20"/>
      <c r="G11" s="20"/>
      <c r="H11" s="67">
        <v>1969547</v>
      </c>
      <c r="I11" s="19" t="s">
        <v>36</v>
      </c>
      <c r="J11" s="206">
        <v>435</v>
      </c>
      <c r="K11" s="53">
        <v>228429</v>
      </c>
    </row>
    <row r="12" spans="1:11" ht="24" thickBot="1">
      <c r="A12" s="17"/>
      <c r="B12" s="20"/>
      <c r="C12" s="20">
        <v>177534</v>
      </c>
      <c r="D12" s="19" t="s">
        <v>29</v>
      </c>
      <c r="E12" s="107">
        <v>3831</v>
      </c>
      <c r="F12" s="20">
        <v>180211</v>
      </c>
      <c r="G12" s="19">
        <f>H10+H11</f>
        <v>1969547</v>
      </c>
      <c r="H12" s="20"/>
      <c r="I12" s="20"/>
      <c r="J12" s="207"/>
      <c r="K12" s="55">
        <f>SUM(K9:K11)</f>
        <v>240879</v>
      </c>
    </row>
    <row r="13" spans="1:11" ht="23.25">
      <c r="A13" s="17"/>
      <c r="B13" s="20"/>
      <c r="C13" s="20">
        <v>12106</v>
      </c>
      <c r="D13" s="19" t="s">
        <v>30</v>
      </c>
      <c r="E13" s="107">
        <v>3832</v>
      </c>
      <c r="F13" s="20">
        <v>14456</v>
      </c>
      <c r="G13" s="20"/>
      <c r="H13" s="20"/>
      <c r="I13" s="20"/>
      <c r="J13" s="207"/>
      <c r="K13" s="53"/>
    </row>
    <row r="14" spans="1:11" ht="23.25">
      <c r="A14" s="17"/>
      <c r="B14" s="20"/>
      <c r="C14" s="21">
        <v>644983</v>
      </c>
      <c r="D14" s="19" t="s">
        <v>31</v>
      </c>
      <c r="E14" s="107">
        <v>3833</v>
      </c>
      <c r="F14" s="20">
        <v>58019</v>
      </c>
      <c r="G14" s="20"/>
      <c r="H14" s="20"/>
      <c r="I14" s="20"/>
      <c r="J14" s="207"/>
      <c r="K14" s="53"/>
    </row>
    <row r="15" spans="1:11" ht="23.25">
      <c r="A15" s="17"/>
      <c r="B15" s="20"/>
      <c r="C15" s="21">
        <v>3386</v>
      </c>
      <c r="D15" s="19" t="s">
        <v>32</v>
      </c>
      <c r="E15" s="107">
        <v>3834</v>
      </c>
      <c r="F15" s="20">
        <v>0</v>
      </c>
      <c r="G15" s="20"/>
      <c r="H15" s="20"/>
      <c r="I15" s="208" t="s">
        <v>38</v>
      </c>
      <c r="J15" s="206">
        <v>44</v>
      </c>
      <c r="K15" s="53"/>
    </row>
    <row r="16" spans="1:11" ht="23.25">
      <c r="A16" s="17"/>
      <c r="B16" s="20"/>
      <c r="C16" s="20">
        <v>0</v>
      </c>
      <c r="D16" s="19" t="s">
        <v>33</v>
      </c>
      <c r="E16" s="107">
        <v>3835</v>
      </c>
      <c r="F16" s="20">
        <v>0</v>
      </c>
      <c r="G16" s="20"/>
      <c r="H16" s="20"/>
      <c r="I16" s="20" t="s">
        <v>37</v>
      </c>
      <c r="J16" s="206">
        <v>441</v>
      </c>
      <c r="K16" s="53"/>
    </row>
    <row r="17" spans="1:11" ht="24" thickBot="1">
      <c r="A17" s="17"/>
      <c r="B17" s="20"/>
      <c r="C17" s="43">
        <v>10119</v>
      </c>
      <c r="D17" s="19" t="s">
        <v>51</v>
      </c>
      <c r="E17" s="107">
        <v>3836</v>
      </c>
      <c r="F17" s="20">
        <v>10</v>
      </c>
      <c r="G17" s="20"/>
      <c r="H17" s="240"/>
      <c r="I17" s="20" t="s">
        <v>39</v>
      </c>
      <c r="J17" s="206">
        <v>442</v>
      </c>
      <c r="K17" s="53"/>
    </row>
    <row r="18" spans="1:11" ht="30" customHeight="1" thickBot="1">
      <c r="A18" s="17"/>
      <c r="B18" s="20">
        <f>SUM(C9:C17)</f>
        <v>1665180</v>
      </c>
      <c r="C18" s="20"/>
      <c r="D18" s="19"/>
      <c r="E18" s="107"/>
      <c r="F18" s="99">
        <f>SUM(F9:F17)</f>
        <v>968532</v>
      </c>
      <c r="H18" s="100">
        <v>240231</v>
      </c>
      <c r="I18" s="214" t="s">
        <v>40</v>
      </c>
      <c r="J18" s="206">
        <v>444</v>
      </c>
      <c r="K18" s="54">
        <v>20997</v>
      </c>
    </row>
    <row r="19" spans="1:11" ht="24" thickBot="1">
      <c r="A19" s="17"/>
      <c r="B19" s="20"/>
      <c r="C19" s="20"/>
      <c r="D19" s="208" t="s">
        <v>41</v>
      </c>
      <c r="E19" s="107">
        <v>35</v>
      </c>
      <c r="F19" s="20"/>
      <c r="G19" s="256">
        <f>SUM(H16:H18)</f>
        <v>240231</v>
      </c>
      <c r="H19" s="18"/>
      <c r="I19" s="20"/>
      <c r="J19" s="206"/>
      <c r="K19" s="55">
        <f>SUM(K16:K18)</f>
        <v>20997</v>
      </c>
    </row>
    <row r="20" spans="1:11" ht="23.25">
      <c r="A20" s="17"/>
      <c r="B20" s="20"/>
      <c r="C20" s="20"/>
      <c r="D20" s="267" t="s">
        <v>280</v>
      </c>
      <c r="E20" s="107">
        <v>351</v>
      </c>
      <c r="F20" s="20">
        <v>0</v>
      </c>
      <c r="H20" s="20"/>
      <c r="I20" s="20"/>
      <c r="J20" s="207"/>
      <c r="K20" s="20"/>
    </row>
    <row r="21" spans="1:11" ht="23.25">
      <c r="A21" s="17"/>
      <c r="B21" s="20"/>
      <c r="C21" s="20"/>
      <c r="D21" s="19" t="s">
        <v>42</v>
      </c>
      <c r="E21" s="107">
        <v>352</v>
      </c>
      <c r="F21" s="20">
        <v>0</v>
      </c>
      <c r="G21" s="20"/>
      <c r="H21" s="20"/>
      <c r="I21" s="20"/>
      <c r="J21" s="207"/>
      <c r="K21" s="20"/>
    </row>
    <row r="22" spans="1:11" ht="23.25">
      <c r="A22" s="17"/>
      <c r="B22" s="20"/>
      <c r="C22" s="20">
        <v>30165</v>
      </c>
      <c r="D22" s="19" t="s">
        <v>52</v>
      </c>
      <c r="E22" s="107">
        <v>354</v>
      </c>
      <c r="F22" s="59">
        <v>78920</v>
      </c>
      <c r="G22" s="20"/>
      <c r="H22" s="20"/>
      <c r="I22" s="20"/>
      <c r="J22" s="207"/>
      <c r="K22" s="20"/>
    </row>
    <row r="23" spans="1:11" ht="24" thickBot="1">
      <c r="A23" s="17"/>
      <c r="B23" s="20">
        <f>SUM(C20:C23)</f>
        <v>30165</v>
      </c>
      <c r="C23" s="20"/>
      <c r="D23" s="19"/>
      <c r="F23" s="43"/>
      <c r="G23" s="100"/>
      <c r="H23" s="20"/>
      <c r="I23" s="20"/>
      <c r="J23" s="207"/>
      <c r="K23" s="20"/>
    </row>
    <row r="24" spans="1:11" ht="24" thickBot="1">
      <c r="A24" s="17"/>
      <c r="B24" s="20"/>
      <c r="C24" s="18"/>
      <c r="D24" s="20"/>
      <c r="E24" s="107"/>
      <c r="F24" s="65">
        <f>+F20+F22</f>
        <v>78920</v>
      </c>
      <c r="G24" s="100"/>
      <c r="H24" s="20"/>
      <c r="I24" s="20"/>
      <c r="J24" s="207"/>
      <c r="K24" s="20"/>
    </row>
    <row r="25" spans="1:11" ht="24" thickBot="1">
      <c r="A25" s="17"/>
      <c r="B25" s="59"/>
      <c r="C25" s="20"/>
      <c r="D25" s="19" t="s">
        <v>104</v>
      </c>
      <c r="E25" s="107"/>
      <c r="F25" s="63"/>
      <c r="G25" s="59">
        <f>+G26-G12-G19</f>
        <v>1928028</v>
      </c>
      <c r="H25" s="20"/>
      <c r="I25" s="19" t="s">
        <v>101</v>
      </c>
      <c r="J25" s="209"/>
      <c r="K25" s="63">
        <f>+K26-K12-K19</f>
        <v>7846185</v>
      </c>
    </row>
    <row r="26" spans="1:11" ht="24" thickBot="1">
      <c r="A26" s="17"/>
      <c r="B26" s="65">
        <f>+B7+B18+B23+B20</f>
        <v>4137806</v>
      </c>
      <c r="C26" s="43"/>
      <c r="D26" s="67"/>
      <c r="E26" s="210"/>
      <c r="F26" s="65">
        <f>+F7+F18+F24</f>
        <v>8108061</v>
      </c>
      <c r="G26" s="65">
        <f>+B26</f>
        <v>4137806</v>
      </c>
      <c r="H26" s="43"/>
      <c r="I26" s="67"/>
      <c r="J26" s="211"/>
      <c r="K26" s="65">
        <f>+F26</f>
        <v>8108061</v>
      </c>
    </row>
    <row r="27" spans="1:11" ht="23.25">
      <c r="A27" s="336" t="s">
        <v>289</v>
      </c>
      <c r="B27" s="336"/>
      <c r="C27" s="336"/>
      <c r="D27" s="336"/>
      <c r="E27" s="336"/>
      <c r="F27" s="336"/>
      <c r="G27" s="336"/>
      <c r="H27" s="336"/>
      <c r="I27" s="336"/>
      <c r="J27" s="336"/>
      <c r="K27" s="336"/>
    </row>
    <row r="28" spans="1:11" ht="23.25">
      <c r="A28" s="334"/>
      <c r="B28" s="334"/>
      <c r="C28" s="334"/>
      <c r="D28" s="1"/>
      <c r="E28" s="332" t="s">
        <v>43</v>
      </c>
      <c r="F28" s="332"/>
      <c r="G28" s="332"/>
      <c r="H28" s="332"/>
      <c r="I28" s="1"/>
      <c r="J28" s="1"/>
      <c r="K28" s="1"/>
    </row>
    <row r="29" spans="2:11" ht="23.25">
      <c r="B29" s="335" t="str">
        <f>+B4</f>
        <v>عن الفترة المالية المنتهية فى 30 / 9/ 2010</v>
      </c>
      <c r="C29" s="335"/>
      <c r="D29" s="335"/>
      <c r="E29" s="335"/>
      <c r="F29" s="335"/>
      <c r="G29" s="335"/>
      <c r="H29" s="335"/>
      <c r="I29" s="335"/>
      <c r="J29" s="335"/>
      <c r="K29" s="335"/>
    </row>
    <row r="30" spans="1:11" ht="24" thickBot="1">
      <c r="A30" s="16"/>
      <c r="D30" s="14"/>
      <c r="E30" s="16"/>
      <c r="F30" s="16"/>
      <c r="G30" s="16"/>
      <c r="J30" s="337" t="s">
        <v>102</v>
      </c>
      <c r="K30" s="337"/>
    </row>
    <row r="31" spans="1:11" ht="23.25">
      <c r="A31" s="16"/>
      <c r="B31" s="42"/>
      <c r="C31" s="42"/>
      <c r="D31" s="42"/>
      <c r="E31" s="42" t="s">
        <v>2</v>
      </c>
      <c r="F31" s="42" t="s">
        <v>97</v>
      </c>
      <c r="G31" s="42"/>
      <c r="H31" s="42"/>
      <c r="I31" s="42"/>
      <c r="J31" s="42" t="s">
        <v>2</v>
      </c>
      <c r="K31" s="42" t="s">
        <v>97</v>
      </c>
    </row>
    <row r="32" spans="1:11" ht="24" thickBot="1">
      <c r="A32" s="17"/>
      <c r="B32" s="20"/>
      <c r="C32" s="20"/>
      <c r="D32" s="20"/>
      <c r="E32" s="108" t="s">
        <v>3</v>
      </c>
      <c r="F32" s="205" t="str">
        <f>+F6</f>
        <v>الفترة</v>
      </c>
      <c r="G32" s="44"/>
      <c r="H32" s="20"/>
      <c r="I32" s="20"/>
      <c r="J32" s="108" t="s">
        <v>3</v>
      </c>
      <c r="K32" s="205" t="str">
        <f>+F32</f>
        <v>الفترة</v>
      </c>
    </row>
    <row r="33" spans="1:11" ht="23.25">
      <c r="A33" s="17"/>
      <c r="B33" s="20"/>
      <c r="C33" s="20"/>
      <c r="D33" s="19"/>
      <c r="E33" s="25"/>
      <c r="F33" s="18"/>
      <c r="G33" s="20"/>
      <c r="H33" s="20"/>
      <c r="I33" s="19"/>
      <c r="J33" s="21"/>
      <c r="K33" s="19"/>
    </row>
    <row r="34" spans="1:11" ht="23.25">
      <c r="A34" s="17"/>
      <c r="B34" s="59">
        <f>+G25</f>
        <v>1928028</v>
      </c>
      <c r="C34" s="215"/>
      <c r="D34" s="19" t="s">
        <v>101</v>
      </c>
      <c r="E34" s="107"/>
      <c r="F34" s="59">
        <v>7846185</v>
      </c>
      <c r="G34" s="20">
        <f>+B25</f>
        <v>0</v>
      </c>
      <c r="H34" s="45"/>
      <c r="I34" s="19" t="s">
        <v>99</v>
      </c>
      <c r="J34" s="206"/>
      <c r="K34" s="20"/>
    </row>
    <row r="35" spans="1:11" ht="23.25">
      <c r="A35" s="17"/>
      <c r="B35" s="59"/>
      <c r="C35" s="39">
        <v>0</v>
      </c>
      <c r="D35" s="19" t="s">
        <v>220</v>
      </c>
      <c r="E35" s="107">
        <v>355</v>
      </c>
      <c r="F35" s="59"/>
      <c r="G35" s="20"/>
      <c r="H35" s="19"/>
      <c r="I35" s="19" t="s">
        <v>107</v>
      </c>
      <c r="J35" s="206">
        <v>445</v>
      </c>
      <c r="K35" s="19"/>
    </row>
    <row r="36" spans="1:11" ht="23.25">
      <c r="A36" s="17"/>
      <c r="B36" s="59">
        <v>259795</v>
      </c>
      <c r="C36" s="39"/>
      <c r="D36" s="19" t="s">
        <v>49</v>
      </c>
      <c r="E36" s="107">
        <v>356</v>
      </c>
      <c r="F36" s="59">
        <v>12441</v>
      </c>
      <c r="G36" s="20"/>
      <c r="H36" s="19">
        <v>131978</v>
      </c>
      <c r="I36" s="19" t="s">
        <v>47</v>
      </c>
      <c r="J36" s="206">
        <v>446</v>
      </c>
      <c r="K36" s="19">
        <v>1966</v>
      </c>
    </row>
    <row r="37" spans="1:11" ht="23.25">
      <c r="A37" s="17"/>
      <c r="B37" s="59"/>
      <c r="C37" s="39"/>
      <c r="D37" s="19"/>
      <c r="E37" s="107"/>
      <c r="F37" s="59"/>
      <c r="G37" s="20"/>
      <c r="H37" s="19"/>
      <c r="I37" s="19" t="s">
        <v>48</v>
      </c>
      <c r="J37" s="206">
        <v>447</v>
      </c>
      <c r="K37" s="19"/>
    </row>
    <row r="38" spans="1:11" ht="24" thickBot="1">
      <c r="A38" s="17"/>
      <c r="B38" s="59"/>
      <c r="C38" s="21">
        <v>0</v>
      </c>
      <c r="D38" s="19" t="s">
        <v>44</v>
      </c>
      <c r="E38" s="27">
        <v>357</v>
      </c>
      <c r="F38" s="59"/>
      <c r="G38" s="20"/>
      <c r="H38" s="60">
        <v>589522</v>
      </c>
      <c r="I38" s="19" t="s">
        <v>319</v>
      </c>
      <c r="J38" s="206">
        <v>448</v>
      </c>
      <c r="K38" s="43"/>
    </row>
    <row r="39" spans="1:11" ht="24" thickBot="1">
      <c r="A39" s="17"/>
      <c r="B39" s="20"/>
      <c r="C39" s="20">
        <v>0</v>
      </c>
      <c r="D39" s="19" t="s">
        <v>108</v>
      </c>
      <c r="E39" s="107">
        <v>358</v>
      </c>
      <c r="F39" s="20"/>
      <c r="G39" s="59">
        <f>+H36+H38</f>
        <v>721500</v>
      </c>
      <c r="H39" s="20"/>
      <c r="I39" s="20"/>
      <c r="J39" s="207"/>
      <c r="K39" s="43">
        <f>+K35+K36</f>
        <v>1966</v>
      </c>
    </row>
    <row r="40" spans="1:11" ht="23.25">
      <c r="A40" s="17"/>
      <c r="B40" s="59"/>
      <c r="C40" s="20"/>
      <c r="D40" s="19" t="s">
        <v>45</v>
      </c>
      <c r="E40" s="107"/>
      <c r="F40" s="59"/>
      <c r="G40" s="58"/>
      <c r="H40" s="20"/>
      <c r="I40" s="20"/>
      <c r="J40" s="207"/>
      <c r="K40" s="20"/>
    </row>
    <row r="41" spans="1:11" ht="23.25">
      <c r="A41" s="17"/>
      <c r="B41" s="20"/>
      <c r="C41" s="39"/>
      <c r="D41" s="19"/>
      <c r="E41" s="107"/>
      <c r="F41" s="59"/>
      <c r="G41" s="20"/>
      <c r="H41" s="20"/>
      <c r="I41" s="20"/>
      <c r="J41" s="206"/>
      <c r="K41" s="20"/>
    </row>
    <row r="42" spans="1:11" ht="23.25">
      <c r="A42" s="17"/>
      <c r="B42" s="20"/>
      <c r="C42" s="39"/>
      <c r="D42" s="19" t="s">
        <v>46</v>
      </c>
      <c r="E42" s="107"/>
      <c r="F42" s="20">
        <v>0</v>
      </c>
      <c r="G42" s="20"/>
      <c r="H42" s="20"/>
      <c r="I42" s="20"/>
      <c r="J42" s="206"/>
      <c r="K42" s="20"/>
    </row>
    <row r="43" spans="1:11" ht="23.25">
      <c r="A43" s="17"/>
      <c r="B43" s="20"/>
      <c r="C43" s="39"/>
      <c r="D43" s="19"/>
      <c r="E43" s="107"/>
      <c r="F43" s="20"/>
      <c r="G43" s="20"/>
      <c r="H43" s="20"/>
      <c r="I43" s="20"/>
      <c r="J43" s="206"/>
      <c r="K43" s="20"/>
    </row>
    <row r="44" spans="1:11" ht="23.25">
      <c r="A44" s="17"/>
      <c r="B44" s="59"/>
      <c r="D44" s="19" t="s">
        <v>105</v>
      </c>
      <c r="E44" s="20"/>
      <c r="F44" s="59"/>
      <c r="G44" s="59">
        <f>+G48-G39</f>
        <v>1466323</v>
      </c>
      <c r="H44" s="20"/>
      <c r="I44" s="19" t="s">
        <v>111</v>
      </c>
      <c r="J44" s="206"/>
      <c r="K44" s="59">
        <f>+K48-K39</f>
        <v>7856660</v>
      </c>
    </row>
    <row r="45" spans="1:11" ht="23.25">
      <c r="A45" s="17"/>
      <c r="B45" s="20"/>
      <c r="C45" s="20"/>
      <c r="D45" s="208"/>
      <c r="E45" s="107"/>
      <c r="F45" s="20"/>
      <c r="G45" s="20"/>
      <c r="H45" s="20"/>
      <c r="I45" s="20"/>
      <c r="J45" s="207"/>
      <c r="K45" s="20"/>
    </row>
    <row r="46" spans="1:11" ht="23.25">
      <c r="A46" s="17"/>
      <c r="B46" s="20"/>
      <c r="C46" s="20"/>
      <c r="D46" s="19"/>
      <c r="E46" s="107"/>
      <c r="F46" s="20"/>
      <c r="G46" s="20"/>
      <c r="H46" s="20"/>
      <c r="I46" s="20"/>
      <c r="J46" s="207"/>
      <c r="K46" s="20"/>
    </row>
    <row r="47" spans="1:11" ht="24" thickBot="1">
      <c r="A47" s="17"/>
      <c r="B47" s="20"/>
      <c r="C47" s="20"/>
      <c r="D47" s="19"/>
      <c r="E47" s="107"/>
      <c r="F47" s="20"/>
      <c r="G47" s="20"/>
      <c r="H47" s="20"/>
      <c r="I47" s="20"/>
      <c r="J47" s="209"/>
      <c r="K47" s="19"/>
    </row>
    <row r="48" spans="1:11" ht="24" thickBot="1">
      <c r="A48" s="17"/>
      <c r="B48" s="65">
        <f>+B34+B36+B35</f>
        <v>2187823</v>
      </c>
      <c r="C48" s="43"/>
      <c r="D48" s="67"/>
      <c r="E48" s="210"/>
      <c r="F48" s="64">
        <f>SUM(F33:F46)</f>
        <v>7858626</v>
      </c>
      <c r="G48" s="65">
        <f>+B48</f>
        <v>2187823</v>
      </c>
      <c r="H48" s="43"/>
      <c r="I48" s="67"/>
      <c r="J48" s="211"/>
      <c r="K48" s="64">
        <f>+F48</f>
        <v>7858626</v>
      </c>
    </row>
    <row r="49" spans="1:11" ht="23.25">
      <c r="A49" s="17" t="s">
        <v>0</v>
      </c>
      <c r="B49" s="327" t="s">
        <v>290</v>
      </c>
      <c r="C49" s="327"/>
      <c r="D49" s="327"/>
      <c r="E49" s="327"/>
      <c r="F49" s="327"/>
      <c r="G49" s="327"/>
      <c r="H49" s="327"/>
      <c r="I49" s="327"/>
      <c r="J49" s="327"/>
      <c r="K49" s="327"/>
    </row>
    <row r="50" ht="23.25">
      <c r="F50" s="66"/>
    </row>
    <row r="65483" ht="23.25">
      <c r="B65483" s="22"/>
    </row>
  </sheetData>
  <mergeCells count="9">
    <mergeCell ref="A3:C3"/>
    <mergeCell ref="E3:H3"/>
    <mergeCell ref="B4:K4"/>
    <mergeCell ref="B49:K49"/>
    <mergeCell ref="A27:K27"/>
    <mergeCell ref="J30:K30"/>
    <mergeCell ref="A28:C28"/>
    <mergeCell ref="E28:H28"/>
    <mergeCell ref="B29:K29"/>
  </mergeCells>
  <printOptions horizontalCentered="1"/>
  <pageMargins left="1.46" right="0.3937007874015748" top="0.81" bottom="0" header="0.31496062992125984" footer="0"/>
  <pageSetup horizontalDpi="300" verticalDpi="3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rightToLeft="1" workbookViewId="0" topLeftCell="A26">
      <selection activeCell="B32" sqref="B32"/>
    </sheetView>
  </sheetViews>
  <sheetFormatPr defaultColWidth="9.140625" defaultRowHeight="12.75"/>
  <cols>
    <col min="1" max="1" width="2.140625" style="15" customWidth="1"/>
    <col min="2" max="2" width="41.421875" style="15" customWidth="1"/>
    <col min="3" max="3" width="8.57421875" style="15" customWidth="1"/>
    <col min="4" max="4" width="16.28125" style="15" customWidth="1"/>
    <col min="5" max="5" width="16.421875" style="15" customWidth="1"/>
    <col min="6" max="6" width="18.421875" style="15" customWidth="1"/>
    <col min="7" max="7" width="0.85546875" style="15" customWidth="1"/>
    <col min="8" max="16384" width="9.140625" style="15" customWidth="1"/>
  </cols>
  <sheetData>
    <row r="1" spans="3:5" ht="23.25" customHeight="1">
      <c r="C1" s="77" t="s">
        <v>191</v>
      </c>
      <c r="D1" s="77"/>
      <c r="E1" s="77"/>
    </row>
    <row r="2" spans="2:6" ht="18.75" thickBot="1">
      <c r="B2" s="313" t="str">
        <f>+'حساب الأرباح والخسائر'!B4:K4</f>
        <v>عن الفترة المالية المنتهية فى 30 / 9/ 2010</v>
      </c>
      <c r="C2" s="313"/>
      <c r="D2" s="313"/>
      <c r="E2" s="313"/>
      <c r="F2" s="313"/>
    </row>
    <row r="3" spans="1:6" ht="19.5" customHeight="1">
      <c r="A3" s="16"/>
      <c r="B3" s="30"/>
      <c r="C3" s="30" t="s">
        <v>69</v>
      </c>
      <c r="D3" s="30"/>
      <c r="E3" s="30"/>
      <c r="F3" s="9" t="s">
        <v>113</v>
      </c>
    </row>
    <row r="4" spans="1:6" ht="19.5" customHeight="1" thickBot="1">
      <c r="A4" s="17"/>
      <c r="B4" s="31"/>
      <c r="C4" s="32" t="s">
        <v>70</v>
      </c>
      <c r="D4" s="78"/>
      <c r="E4" s="78"/>
      <c r="F4" s="50" t="s">
        <v>322</v>
      </c>
    </row>
    <row r="5" spans="1:6" ht="19.5" customHeight="1">
      <c r="A5" s="17"/>
      <c r="B5" s="33" t="s">
        <v>192</v>
      </c>
      <c r="C5" s="31"/>
      <c r="D5" s="31"/>
      <c r="E5" s="53"/>
      <c r="F5" s="35"/>
    </row>
    <row r="6" spans="1:6" ht="19.5" customHeight="1">
      <c r="A6" s="17"/>
      <c r="B6" s="36" t="s">
        <v>305</v>
      </c>
      <c r="C6" s="35"/>
      <c r="D6" s="35"/>
      <c r="E6" s="53">
        <v>-1466323</v>
      </c>
      <c r="F6" s="53">
        <v>-7856660</v>
      </c>
    </row>
    <row r="7" spans="1:6" ht="18.75" customHeight="1">
      <c r="A7" s="17"/>
      <c r="B7" s="23" t="s">
        <v>193</v>
      </c>
      <c r="C7" s="35"/>
      <c r="D7" s="35"/>
      <c r="E7" s="35"/>
      <c r="F7" s="35"/>
    </row>
    <row r="8" spans="1:6" ht="19.5" customHeight="1">
      <c r="A8" s="17"/>
      <c r="B8" s="36" t="s">
        <v>194</v>
      </c>
      <c r="C8" s="35"/>
      <c r="D8" s="35">
        <v>1853258</v>
      </c>
      <c r="E8" s="35"/>
      <c r="F8" s="35">
        <v>1450548</v>
      </c>
    </row>
    <row r="9" spans="1:6" ht="19.5" customHeight="1">
      <c r="A9" s="17"/>
      <c r="B9" s="36" t="s">
        <v>222</v>
      </c>
      <c r="C9" s="35"/>
      <c r="D9" s="35"/>
      <c r="E9" s="35"/>
      <c r="F9" s="35"/>
    </row>
    <row r="10" spans="1:6" ht="20.25" customHeight="1">
      <c r="A10" s="17"/>
      <c r="B10" s="36" t="s">
        <v>223</v>
      </c>
      <c r="C10" s="35"/>
      <c r="D10" s="53"/>
      <c r="E10" s="35"/>
      <c r="F10" s="53"/>
    </row>
    <row r="11" spans="1:6" ht="19.5" customHeight="1">
      <c r="A11" s="17"/>
      <c r="B11" s="36" t="s">
        <v>270</v>
      </c>
      <c r="C11" s="35"/>
      <c r="D11" s="53"/>
      <c r="E11" s="35"/>
      <c r="F11" s="53"/>
    </row>
    <row r="12" spans="1:6" ht="49.5" customHeight="1">
      <c r="A12" s="17"/>
      <c r="B12" s="79" t="s">
        <v>195</v>
      </c>
      <c r="C12" s="35"/>
      <c r="D12" s="35"/>
      <c r="E12" s="35"/>
      <c r="F12" s="35"/>
    </row>
    <row r="13" spans="1:6" ht="19.5" customHeight="1">
      <c r="A13" s="17"/>
      <c r="B13" s="36" t="s">
        <v>271</v>
      </c>
      <c r="C13" s="35"/>
      <c r="D13" s="53"/>
      <c r="E13" s="35"/>
      <c r="F13" s="35"/>
    </row>
    <row r="14" spans="1:6" ht="19.5" customHeight="1">
      <c r="A14" s="17"/>
      <c r="B14" s="36" t="s">
        <v>272</v>
      </c>
      <c r="C14" s="35"/>
      <c r="D14" s="53">
        <v>-589522</v>
      </c>
      <c r="E14" s="35"/>
      <c r="F14" s="35"/>
    </row>
    <row r="15" spans="1:6" ht="23.25">
      <c r="A15" s="17"/>
      <c r="B15" s="80" t="s">
        <v>196</v>
      </c>
      <c r="C15" s="35"/>
      <c r="D15" s="35"/>
      <c r="E15" s="35"/>
      <c r="F15" s="53"/>
    </row>
    <row r="16" spans="1:6" ht="19.5" customHeight="1">
      <c r="A16" s="17"/>
      <c r="B16" s="36" t="s">
        <v>303</v>
      </c>
      <c r="C16" s="35"/>
      <c r="D16" s="53">
        <v>-1244190</v>
      </c>
      <c r="E16" s="35"/>
      <c r="F16" s="53">
        <v>2746323</v>
      </c>
    </row>
    <row r="17" spans="1:6" ht="19.5" customHeight="1">
      <c r="A17" s="17"/>
      <c r="B17" s="131" t="s">
        <v>273</v>
      </c>
      <c r="C17" s="35"/>
      <c r="D17" s="53">
        <v>-728703</v>
      </c>
      <c r="E17" s="35"/>
      <c r="F17" s="53">
        <v>-1827691</v>
      </c>
    </row>
    <row r="18" spans="1:6" ht="19.5" customHeight="1" thickBot="1">
      <c r="A18" s="17"/>
      <c r="B18" s="131" t="s">
        <v>274</v>
      </c>
      <c r="C18" s="35"/>
      <c r="D18" s="54">
        <v>-15408368</v>
      </c>
      <c r="E18" s="35"/>
      <c r="F18" s="81">
        <v>115137</v>
      </c>
    </row>
    <row r="19" spans="1:6" ht="19.5" customHeight="1" thickBot="1">
      <c r="A19" s="17"/>
      <c r="B19" s="38" t="s">
        <v>197</v>
      </c>
      <c r="C19" s="35"/>
      <c r="D19" s="35"/>
      <c r="E19" s="54">
        <f>+D8+D16+D17+D18+D9+D10+D11+D13+D14</f>
        <v>-16117525</v>
      </c>
      <c r="F19" s="54">
        <f>SUM(F8:F18)</f>
        <v>2484317</v>
      </c>
    </row>
    <row r="20" spans="1:6" ht="19.5" customHeight="1">
      <c r="A20" s="17"/>
      <c r="B20" s="36" t="s">
        <v>329</v>
      </c>
      <c r="C20" s="35"/>
      <c r="D20" s="35"/>
      <c r="E20" s="82">
        <f>+E6+E19</f>
        <v>-17583848</v>
      </c>
      <c r="F20" s="53">
        <f>+F6+F19</f>
        <v>-5372343</v>
      </c>
    </row>
    <row r="21" spans="1:6" ht="27" customHeight="1">
      <c r="A21" s="17"/>
      <c r="B21" s="23" t="s">
        <v>198</v>
      </c>
      <c r="C21" s="35"/>
      <c r="D21" s="35"/>
      <c r="E21" s="35"/>
      <c r="F21" s="41"/>
    </row>
    <row r="22" spans="1:6" ht="19.5" customHeight="1">
      <c r="A22" s="17"/>
      <c r="B22" s="36" t="s">
        <v>199</v>
      </c>
      <c r="C22" s="35"/>
      <c r="D22" s="41">
        <v>-1479694</v>
      </c>
      <c r="E22" s="35"/>
      <c r="F22" s="41">
        <v>-3776030</v>
      </c>
    </row>
    <row r="23" spans="1:6" ht="19.5" customHeight="1">
      <c r="A23" s="17"/>
      <c r="B23" s="36" t="s">
        <v>200</v>
      </c>
      <c r="C23" s="35"/>
      <c r="D23" s="35">
        <v>12681</v>
      </c>
      <c r="E23" s="35"/>
      <c r="F23" s="35">
        <v>15634</v>
      </c>
    </row>
    <row r="24" spans="1:6" ht="19.5" customHeight="1" thickBot="1">
      <c r="A24" s="17"/>
      <c r="B24" s="36" t="s">
        <v>304</v>
      </c>
      <c r="C24" s="35"/>
      <c r="D24" s="40">
        <v>0</v>
      </c>
      <c r="E24" s="35"/>
      <c r="F24" s="73">
        <v>0</v>
      </c>
    </row>
    <row r="25" spans="1:6" ht="19.5" customHeight="1">
      <c r="A25" s="17"/>
      <c r="B25" s="36" t="s">
        <v>328</v>
      </c>
      <c r="C25" s="35"/>
      <c r="D25" s="35"/>
      <c r="E25" s="41">
        <f>+D22+D23+D24</f>
        <v>-1467013</v>
      </c>
      <c r="F25" s="41">
        <f>F22+F23</f>
        <v>-3760396</v>
      </c>
    </row>
    <row r="26" spans="1:6" ht="24.75" customHeight="1">
      <c r="A26" s="17"/>
      <c r="B26" s="23" t="s">
        <v>201</v>
      </c>
      <c r="C26" s="35"/>
      <c r="D26" s="35"/>
      <c r="E26" s="35"/>
      <c r="F26" s="35"/>
    </row>
    <row r="27" spans="1:6" ht="24.75" customHeight="1">
      <c r="A27" s="17"/>
      <c r="B27" s="36" t="s">
        <v>323</v>
      </c>
      <c r="C27" s="35"/>
      <c r="D27" s="35">
        <v>95660700</v>
      </c>
      <c r="E27" s="35"/>
      <c r="F27" s="35"/>
    </row>
    <row r="28" spans="1:6" ht="21" customHeight="1">
      <c r="A28" s="17"/>
      <c r="B28" s="36" t="s">
        <v>282</v>
      </c>
      <c r="C28" s="35"/>
      <c r="D28" s="35">
        <v>1172280</v>
      </c>
      <c r="E28" s="35"/>
      <c r="F28" s="35">
        <v>25509985</v>
      </c>
    </row>
    <row r="29" spans="1:6" ht="21" customHeight="1">
      <c r="A29" s="17"/>
      <c r="B29" s="36" t="s">
        <v>284</v>
      </c>
      <c r="C29" s="35"/>
      <c r="D29" s="41"/>
      <c r="E29" s="35"/>
      <c r="F29" s="35">
        <v>0</v>
      </c>
    </row>
    <row r="30" spans="1:6" ht="21.75" customHeight="1">
      <c r="A30" s="17"/>
      <c r="B30" s="36" t="s">
        <v>221</v>
      </c>
      <c r="C30" s="35"/>
      <c r="D30" s="41"/>
      <c r="E30" s="35"/>
      <c r="F30" s="41"/>
    </row>
    <row r="31" spans="1:6" ht="19.5" customHeight="1">
      <c r="A31" s="17"/>
      <c r="B31" s="36" t="s">
        <v>324</v>
      </c>
      <c r="C31" s="35"/>
      <c r="D31" s="35">
        <v>46510</v>
      </c>
      <c r="E31" s="35"/>
      <c r="F31" s="41">
        <v>-955575</v>
      </c>
    </row>
    <row r="32" spans="1:6" ht="19.5" customHeight="1" thickBot="1">
      <c r="A32" s="17"/>
      <c r="B32" s="36" t="s">
        <v>325</v>
      </c>
      <c r="C32" s="35"/>
      <c r="D32" s="54">
        <v>62</v>
      </c>
      <c r="E32" s="40"/>
      <c r="F32" s="54">
        <v>67</v>
      </c>
    </row>
    <row r="33" spans="1:6" ht="19.5" customHeight="1" thickBot="1">
      <c r="A33" s="17"/>
      <c r="B33" s="36" t="s">
        <v>326</v>
      </c>
      <c r="C33" s="35"/>
      <c r="D33" s="35"/>
      <c r="E33" s="54">
        <f>+D28+D29+D30+D31+D32+D27</f>
        <v>96879552</v>
      </c>
      <c r="F33" s="54">
        <f>+F28+F29+F30+F31+F32</f>
        <v>24554477</v>
      </c>
    </row>
    <row r="34" spans="1:6" ht="19.5" customHeight="1" thickBot="1">
      <c r="A34" s="17"/>
      <c r="B34" s="36" t="s">
        <v>327</v>
      </c>
      <c r="C34" s="35"/>
      <c r="D34" s="35"/>
      <c r="E34" s="54">
        <f>+E20+E25+E33</f>
        <v>77828691</v>
      </c>
      <c r="F34" s="54">
        <f>+F20+F25+F33</f>
        <v>15421738</v>
      </c>
    </row>
    <row r="35" spans="1:6" ht="19.5" customHeight="1">
      <c r="A35" s="17"/>
      <c r="B35" s="36" t="s">
        <v>202</v>
      </c>
      <c r="C35" s="35"/>
      <c r="D35" s="35"/>
      <c r="E35" s="52">
        <v>54856111</v>
      </c>
      <c r="F35" s="35">
        <v>4944406</v>
      </c>
    </row>
    <row r="36" spans="1:6" ht="19.5" customHeight="1" thickBot="1">
      <c r="A36" s="17"/>
      <c r="B36" s="37" t="s">
        <v>203</v>
      </c>
      <c r="C36" s="40"/>
      <c r="D36" s="40"/>
      <c r="E36" s="83">
        <f>+E34+E35</f>
        <v>132684802</v>
      </c>
      <c r="F36" s="40">
        <f>+F34+F35</f>
        <v>20366144</v>
      </c>
    </row>
    <row r="37" spans="2:7" ht="23.25">
      <c r="B37" s="321" t="s">
        <v>285</v>
      </c>
      <c r="C37" s="321"/>
      <c r="D37" s="321"/>
      <c r="E37" s="321"/>
      <c r="F37" s="321"/>
      <c r="G37" s="321"/>
    </row>
    <row r="38" ht="23.25">
      <c r="F38" s="259"/>
    </row>
  </sheetData>
  <mergeCells count="2">
    <mergeCell ref="B2:F2"/>
    <mergeCell ref="B37:G37"/>
  </mergeCells>
  <printOptions horizontalCentered="1"/>
  <pageMargins left="0.24" right="0.19" top="0.65" bottom="0.3937007874015748" header="0.59" footer="0.3937007874015748"/>
  <pageSetup fitToHeight="1" fitToWidth="1" horizontalDpi="300" verticalDpi="300" orientation="portrait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23"/>
  <sheetViews>
    <sheetView rightToLeft="1" workbookViewId="0" topLeftCell="A1">
      <selection activeCell="G22" sqref="B1:G22"/>
    </sheetView>
  </sheetViews>
  <sheetFormatPr defaultColWidth="9.140625" defaultRowHeight="12.75"/>
  <cols>
    <col min="1" max="1" width="1.1484375" style="21" customWidth="1"/>
    <col min="2" max="2" width="27.7109375" style="21" customWidth="1"/>
    <col min="3" max="3" width="5.57421875" style="21" customWidth="1"/>
    <col min="4" max="4" width="16.28125" style="21" customWidth="1"/>
    <col min="5" max="5" width="14.140625" style="21" customWidth="1"/>
    <col min="6" max="6" width="14.8515625" style="21" customWidth="1"/>
    <col min="7" max="7" width="17.7109375" style="21" customWidth="1"/>
    <col min="8" max="16384" width="9.140625" style="21" customWidth="1"/>
  </cols>
  <sheetData>
    <row r="1" ht="23.25">
      <c r="B1" s="13"/>
    </row>
    <row r="2" spans="2:5" ht="27.75" customHeight="1" thickBot="1">
      <c r="B2" s="338"/>
      <c r="C2" s="338"/>
      <c r="D2" s="338"/>
      <c r="E2" s="338"/>
    </row>
    <row r="3" spans="2:7" ht="21" customHeight="1" thickTop="1">
      <c r="B3" s="339" t="s">
        <v>204</v>
      </c>
      <c r="C3" s="247" t="s">
        <v>205</v>
      </c>
      <c r="D3" s="84" t="s">
        <v>206</v>
      </c>
      <c r="E3" s="84" t="s">
        <v>207</v>
      </c>
      <c r="F3" s="84" t="s">
        <v>208</v>
      </c>
      <c r="G3" s="84" t="s">
        <v>206</v>
      </c>
    </row>
    <row r="4" spans="2:7" ht="18.75" customHeight="1" thickBot="1">
      <c r="B4" s="340"/>
      <c r="C4" s="32" t="s">
        <v>209</v>
      </c>
      <c r="D4" s="73" t="s">
        <v>210</v>
      </c>
      <c r="E4" s="73"/>
      <c r="F4" s="73"/>
      <c r="G4" s="73" t="s">
        <v>211</v>
      </c>
    </row>
    <row r="5" spans="2:7" ht="23.25">
      <c r="B5" s="85"/>
      <c r="C5" s="44"/>
      <c r="D5" s="44"/>
      <c r="E5" s="44"/>
      <c r="F5" s="44"/>
      <c r="G5" s="44"/>
    </row>
    <row r="6" spans="2:7" ht="23.25">
      <c r="B6" s="86" t="s">
        <v>275</v>
      </c>
      <c r="C6" s="44"/>
      <c r="D6" s="44">
        <v>54339300</v>
      </c>
      <c r="E6" s="44">
        <v>95660700</v>
      </c>
      <c r="F6" s="44">
        <v>0</v>
      </c>
      <c r="G6" s="44">
        <f>D6+E6-F6</f>
        <v>150000000</v>
      </c>
    </row>
    <row r="7" spans="2:7" ht="24" thickBot="1">
      <c r="B7" s="86"/>
      <c r="C7" s="44"/>
      <c r="D7" s="44"/>
      <c r="E7" s="44"/>
      <c r="F7" s="44"/>
      <c r="G7" s="44"/>
    </row>
    <row r="8" spans="2:7" ht="24" thickBot="1">
      <c r="B8" s="86" t="s">
        <v>212</v>
      </c>
      <c r="C8" s="44"/>
      <c r="D8" s="87">
        <f>+D6</f>
        <v>54339300</v>
      </c>
      <c r="E8" s="87">
        <f>+E6</f>
        <v>95660700</v>
      </c>
      <c r="F8" s="87">
        <f>+F6</f>
        <v>0</v>
      </c>
      <c r="G8" s="87">
        <f>+G6</f>
        <v>150000000</v>
      </c>
    </row>
    <row r="9" spans="2:7" ht="23.25">
      <c r="B9" s="86"/>
      <c r="C9" s="44"/>
      <c r="D9" s="44"/>
      <c r="E9" s="44"/>
      <c r="F9" s="44"/>
      <c r="G9" s="44"/>
    </row>
    <row r="10" spans="2:7" ht="23.25">
      <c r="B10" s="85" t="s">
        <v>276</v>
      </c>
      <c r="C10" s="44"/>
      <c r="D10" s="44"/>
      <c r="E10" s="44"/>
      <c r="F10" s="44"/>
      <c r="G10" s="44"/>
    </row>
    <row r="11" spans="2:7" ht="23.25">
      <c r="B11" s="86" t="s">
        <v>213</v>
      </c>
      <c r="C11" s="44"/>
      <c r="D11" s="44">
        <v>1064382</v>
      </c>
      <c r="E11" s="44">
        <v>0</v>
      </c>
      <c r="F11" s="44">
        <v>0</v>
      </c>
      <c r="G11" s="44">
        <f aca="true" t="shared" si="0" ref="G11:G17">D11+E11-F11</f>
        <v>1064382</v>
      </c>
    </row>
    <row r="12" spans="2:7" ht="23.25">
      <c r="B12" s="86" t="s">
        <v>214</v>
      </c>
      <c r="C12" s="44"/>
      <c r="D12" s="44">
        <v>35670502</v>
      </c>
      <c r="E12" s="44">
        <v>0</v>
      </c>
      <c r="F12" s="44">
        <v>0</v>
      </c>
      <c r="G12" s="44">
        <f t="shared" si="0"/>
        <v>35670502</v>
      </c>
    </row>
    <row r="13" spans="2:7" ht="23.25">
      <c r="B13" s="86" t="s">
        <v>215</v>
      </c>
      <c r="C13" s="44"/>
      <c r="D13" s="44">
        <v>2591357</v>
      </c>
      <c r="E13" s="44">
        <v>0</v>
      </c>
      <c r="F13" s="44">
        <v>0</v>
      </c>
      <c r="G13" s="44">
        <f>D13+E13-F13</f>
        <v>2591357</v>
      </c>
    </row>
    <row r="14" spans="2:7" ht="23.25">
      <c r="B14" s="88" t="s">
        <v>216</v>
      </c>
      <c r="C14" s="44"/>
      <c r="D14" s="44"/>
      <c r="E14" s="44"/>
      <c r="F14" s="44"/>
      <c r="G14" s="44">
        <f t="shared" si="0"/>
        <v>0</v>
      </c>
    </row>
    <row r="15" spans="2:7" ht="23.25">
      <c r="B15" s="248" t="s">
        <v>217</v>
      </c>
      <c r="C15" s="44"/>
      <c r="D15" s="44">
        <v>1422821</v>
      </c>
      <c r="E15" s="44">
        <v>0</v>
      </c>
      <c r="F15" s="44">
        <v>0</v>
      </c>
      <c r="G15" s="44">
        <f t="shared" si="0"/>
        <v>1422821</v>
      </c>
    </row>
    <row r="16" spans="2:7" ht="23.25">
      <c r="B16" s="132" t="s">
        <v>277</v>
      </c>
      <c r="C16" s="89"/>
      <c r="D16" s="44">
        <v>5878104</v>
      </c>
      <c r="E16" s="44">
        <v>0</v>
      </c>
      <c r="F16" s="44">
        <v>0</v>
      </c>
      <c r="G16" s="44">
        <f t="shared" si="0"/>
        <v>5878104</v>
      </c>
    </row>
    <row r="17" spans="2:7" ht="23.25">
      <c r="B17" s="86" t="s">
        <v>278</v>
      </c>
      <c r="C17" s="89"/>
      <c r="D17" s="44"/>
      <c r="E17" s="44">
        <v>0</v>
      </c>
      <c r="F17" s="44">
        <v>0</v>
      </c>
      <c r="G17" s="44">
        <f t="shared" si="0"/>
        <v>0</v>
      </c>
    </row>
    <row r="18" spans="2:7" ht="19.5" customHeight="1" thickBot="1">
      <c r="B18" s="86"/>
      <c r="C18" s="44"/>
      <c r="D18" s="44"/>
      <c r="E18" s="44"/>
      <c r="F18" s="44"/>
      <c r="G18" s="44"/>
    </row>
    <row r="19" spans="2:7" ht="24" thickBot="1">
      <c r="B19" s="90"/>
      <c r="C19" s="89"/>
      <c r="D19" s="91">
        <f>SUM(D11:D18)</f>
        <v>46627166</v>
      </c>
      <c r="E19" s="91">
        <f>SUM(E11:E18)</f>
        <v>0</v>
      </c>
      <c r="F19" s="91">
        <f>SUM(F11:F18)</f>
        <v>0</v>
      </c>
      <c r="G19" s="91">
        <f>SUM(G11:G18)</f>
        <v>46627166</v>
      </c>
    </row>
    <row r="20" spans="2:7" ht="23.25">
      <c r="B20" s="90" t="s">
        <v>279</v>
      </c>
      <c r="C20" s="44"/>
      <c r="D20" s="41">
        <v>-59495284</v>
      </c>
      <c r="E20" s="44">
        <v>0</v>
      </c>
      <c r="F20" s="44">
        <v>0</v>
      </c>
      <c r="G20" s="263">
        <f>+D20</f>
        <v>-59495284</v>
      </c>
    </row>
    <row r="21" spans="2:7" ht="25.5" customHeight="1" thickBot="1">
      <c r="B21" s="92" t="s">
        <v>330</v>
      </c>
      <c r="C21" s="44"/>
      <c r="D21" s="44">
        <v>0</v>
      </c>
      <c r="E21" s="44">
        <v>0</v>
      </c>
      <c r="F21" s="52">
        <v>1466323</v>
      </c>
      <c r="G21" s="41">
        <f>+F21</f>
        <v>1466323</v>
      </c>
    </row>
    <row r="22" spans="2:7" ht="24" thickBot="1">
      <c r="B22" s="93"/>
      <c r="C22" s="94"/>
      <c r="D22" s="95">
        <f>+D8+D19+D20+D21</f>
        <v>41471182</v>
      </c>
      <c r="E22" s="96">
        <f>+E8</f>
        <v>95660700</v>
      </c>
      <c r="F22" s="55">
        <f>+F21</f>
        <v>1466323</v>
      </c>
      <c r="G22" s="298">
        <f>+D22+E22-F22</f>
        <v>135665559</v>
      </c>
    </row>
    <row r="23" spans="2:7" ht="24" thickTop="1">
      <c r="B23" s="321" t="s">
        <v>286</v>
      </c>
      <c r="C23" s="321"/>
      <c r="D23" s="321"/>
      <c r="E23" s="321"/>
      <c r="F23" s="321"/>
      <c r="G23" s="321"/>
    </row>
  </sheetData>
  <mergeCells count="3">
    <mergeCell ref="B2:E2"/>
    <mergeCell ref="B3:B4"/>
    <mergeCell ref="B23:G23"/>
  </mergeCells>
  <printOptions horizontalCentered="1"/>
  <pageMargins left="0.1968503937007874" right="0.1968503937007874" top="0.984251968503937" bottom="0.984251968503937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H79"/>
  <sheetViews>
    <sheetView rightToLeft="1" workbookViewId="0" topLeftCell="A72">
      <selection activeCell="C59" sqref="C59:H77"/>
    </sheetView>
  </sheetViews>
  <sheetFormatPr defaultColWidth="9.140625" defaultRowHeight="12.75"/>
  <cols>
    <col min="1" max="1" width="11.7109375" style="21" customWidth="1"/>
    <col min="2" max="2" width="0.13671875" style="21" hidden="1" customWidth="1"/>
    <col min="3" max="3" width="16.28125" style="21" customWidth="1"/>
    <col min="4" max="4" width="15.28125" style="28" customWidth="1"/>
    <col min="5" max="5" width="35.421875" style="21" customWidth="1"/>
    <col min="6" max="6" width="18.00390625" style="21" customWidth="1"/>
    <col min="7" max="7" width="0.85546875" style="21" customWidth="1"/>
    <col min="8" max="8" width="9.140625" style="21" hidden="1" customWidth="1"/>
    <col min="9" max="16384" width="9.140625" style="21" customWidth="1"/>
  </cols>
  <sheetData>
    <row r="3" spans="3:8" ht="52.5" customHeight="1" thickBot="1">
      <c r="C3" s="338"/>
      <c r="D3" s="338"/>
      <c r="E3" s="338"/>
      <c r="F3" s="338"/>
      <c r="G3" s="338"/>
      <c r="H3" s="338"/>
    </row>
    <row r="4" spans="3:6" ht="21" customHeight="1" thickTop="1">
      <c r="C4" s="101"/>
      <c r="D4" s="102"/>
      <c r="E4" s="103"/>
      <c r="F4" s="343" t="s">
        <v>306</v>
      </c>
    </row>
    <row r="5" spans="3:6" ht="18.75" customHeight="1" thickBot="1">
      <c r="C5" s="104"/>
      <c r="D5" s="44"/>
      <c r="E5" s="105"/>
      <c r="F5" s="344"/>
    </row>
    <row r="6" spans="3:6" ht="23.25">
      <c r="C6" s="104"/>
      <c r="D6" s="44"/>
      <c r="E6" s="106" t="s">
        <v>224</v>
      </c>
      <c r="F6" s="44"/>
    </row>
    <row r="7" spans="3:6" ht="23.25">
      <c r="C7" s="104"/>
      <c r="D7" s="44">
        <v>25560951</v>
      </c>
      <c r="E7" s="107" t="s">
        <v>225</v>
      </c>
      <c r="F7" s="44">
        <v>44242086</v>
      </c>
    </row>
    <row r="8" spans="3:6" ht="23.25">
      <c r="C8" s="104"/>
      <c r="D8" s="44">
        <v>0</v>
      </c>
      <c r="E8" s="107" t="s">
        <v>226</v>
      </c>
      <c r="F8" s="44">
        <v>0</v>
      </c>
    </row>
    <row r="9" spans="3:6" ht="23.25">
      <c r="C9" s="104"/>
      <c r="D9" s="44">
        <v>91743</v>
      </c>
      <c r="E9" s="107" t="s">
        <v>227</v>
      </c>
      <c r="F9" s="44">
        <v>174407</v>
      </c>
    </row>
    <row r="10" spans="3:6" ht="23.25">
      <c r="C10" s="104"/>
      <c r="D10" s="44">
        <v>220763</v>
      </c>
      <c r="E10" s="107" t="s">
        <v>228</v>
      </c>
      <c r="F10" s="44">
        <v>207304</v>
      </c>
    </row>
    <row r="11" spans="3:6" ht="23.25">
      <c r="C11" s="104"/>
      <c r="D11" s="44">
        <v>0</v>
      </c>
      <c r="E11" s="107" t="s">
        <v>229</v>
      </c>
      <c r="F11" s="44">
        <v>0</v>
      </c>
    </row>
    <row r="12" spans="3:6" ht="24" thickBot="1">
      <c r="C12" s="104"/>
      <c r="D12" s="108">
        <v>0</v>
      </c>
      <c r="E12" s="107" t="s">
        <v>230</v>
      </c>
      <c r="F12" s="108">
        <v>0</v>
      </c>
    </row>
    <row r="13" spans="3:6" ht="23.25">
      <c r="C13" s="104">
        <f>D7+D8+D9+D10+D11+D12</f>
        <v>25873457</v>
      </c>
      <c r="D13" s="44"/>
      <c r="E13" s="107"/>
      <c r="F13" s="44">
        <f>SUM(F7:F12)</f>
        <v>44623797</v>
      </c>
    </row>
    <row r="14" spans="3:6" ht="23.25">
      <c r="C14" s="104"/>
      <c r="D14" s="44"/>
      <c r="E14" s="106" t="s">
        <v>231</v>
      </c>
      <c r="F14" s="44"/>
    </row>
    <row r="15" spans="3:6" ht="25.5">
      <c r="C15" s="104"/>
      <c r="D15" s="44">
        <v>0</v>
      </c>
      <c r="E15" s="107" t="s">
        <v>266</v>
      </c>
      <c r="F15" s="44">
        <v>0</v>
      </c>
    </row>
    <row r="16" spans="3:6" ht="23.25">
      <c r="C16" s="104"/>
      <c r="D16" s="44">
        <v>5693</v>
      </c>
      <c r="E16" s="107" t="s">
        <v>232</v>
      </c>
      <c r="F16" s="44">
        <v>0</v>
      </c>
    </row>
    <row r="17" spans="3:6" ht="23.25">
      <c r="C17" s="104"/>
      <c r="D17" s="44"/>
      <c r="E17" s="234" t="s">
        <v>233</v>
      </c>
      <c r="F17" s="44"/>
    </row>
    <row r="18" spans="3:6" ht="23.25">
      <c r="C18" s="104"/>
      <c r="D18" s="44">
        <v>793450</v>
      </c>
      <c r="E18" s="107" t="s">
        <v>234</v>
      </c>
      <c r="F18" s="44">
        <v>1906639</v>
      </c>
    </row>
    <row r="19" spans="3:6" ht="23.25">
      <c r="C19" s="104"/>
      <c r="D19" s="89">
        <v>-1807721</v>
      </c>
      <c r="E19" s="107" t="s">
        <v>235</v>
      </c>
      <c r="F19" s="44">
        <v>9006070</v>
      </c>
    </row>
    <row r="20" spans="3:6" ht="23.25">
      <c r="C20" s="104"/>
      <c r="D20" s="44">
        <v>0</v>
      </c>
      <c r="E20" s="107" t="s">
        <v>236</v>
      </c>
      <c r="F20" s="44">
        <v>0</v>
      </c>
    </row>
    <row r="21" spans="3:6" ht="23.25">
      <c r="C21" s="104"/>
      <c r="D21" s="44"/>
      <c r="E21" s="106" t="s">
        <v>237</v>
      </c>
      <c r="F21" s="44"/>
    </row>
    <row r="22" spans="3:6" ht="24" thickBot="1">
      <c r="C22" s="104"/>
      <c r="D22" s="108">
        <v>0</v>
      </c>
      <c r="E22" s="105" t="s">
        <v>238</v>
      </c>
      <c r="F22" s="108">
        <v>0</v>
      </c>
    </row>
    <row r="23" spans="3:6" ht="25.5" customHeight="1">
      <c r="C23" s="89">
        <f>SUM(D15:D22)</f>
        <v>-1008578</v>
      </c>
      <c r="D23" s="44"/>
      <c r="E23" s="105"/>
      <c r="F23" s="44">
        <f>F15+F16+F18+F19+F20+F22</f>
        <v>10912709</v>
      </c>
    </row>
    <row r="24" spans="3:6" ht="23.25">
      <c r="C24" s="104">
        <f>C13+C23</f>
        <v>24864879</v>
      </c>
      <c r="D24" s="44"/>
      <c r="E24" s="106" t="s">
        <v>239</v>
      </c>
      <c r="F24" s="44">
        <f>F13+F23</f>
        <v>55536506</v>
      </c>
    </row>
    <row r="25" spans="3:6" ht="23.25">
      <c r="C25" s="104"/>
      <c r="D25" s="44"/>
      <c r="E25" s="106" t="s">
        <v>283</v>
      </c>
      <c r="F25" s="44"/>
    </row>
    <row r="26" spans="3:6" ht="23.25">
      <c r="C26" s="109">
        <v>-3181267</v>
      </c>
      <c r="D26" s="44"/>
      <c r="E26" s="105" t="s">
        <v>241</v>
      </c>
      <c r="F26" s="89">
        <v>-3347198</v>
      </c>
    </row>
    <row r="27" spans="3:6" ht="24" thickBot="1">
      <c r="C27" s="110"/>
      <c r="D27" s="44"/>
      <c r="E27" s="105"/>
      <c r="F27" s="108"/>
    </row>
    <row r="28" spans="3:6" ht="25.5" customHeight="1" thickBot="1">
      <c r="C28" s="111">
        <f>C24+C26</f>
        <v>21683612</v>
      </c>
      <c r="D28" s="112"/>
      <c r="E28" s="113" t="s">
        <v>242</v>
      </c>
      <c r="F28" s="108">
        <f>F24+F26</f>
        <v>52189308</v>
      </c>
    </row>
    <row r="29" spans="3:6" ht="24" thickTop="1">
      <c r="C29" s="341" t="s">
        <v>291</v>
      </c>
      <c r="D29" s="341"/>
      <c r="E29" s="341"/>
      <c r="F29" s="342"/>
    </row>
    <row r="30" spans="3:6" ht="23.25">
      <c r="C30" s="342"/>
      <c r="D30" s="342"/>
      <c r="E30" s="342"/>
      <c r="F30" s="342"/>
    </row>
    <row r="33" spans="3:8" ht="28.5" customHeight="1" thickBot="1">
      <c r="C33" s="345"/>
      <c r="D33" s="345"/>
      <c r="E33" s="345"/>
      <c r="F33" s="345"/>
      <c r="G33" s="345"/>
      <c r="H33" s="345"/>
    </row>
    <row r="34" spans="3:6" ht="21" customHeight="1">
      <c r="C34" s="114"/>
      <c r="D34" s="115"/>
      <c r="E34" s="116"/>
      <c r="F34" s="343" t="s">
        <v>306</v>
      </c>
    </row>
    <row r="35" spans="3:6" ht="18" customHeight="1" thickBot="1">
      <c r="C35" s="117"/>
      <c r="D35" s="44"/>
      <c r="E35" s="105"/>
      <c r="F35" s="344"/>
    </row>
    <row r="36" spans="3:6" ht="23.25">
      <c r="C36" s="117">
        <f>+C24</f>
        <v>24864879</v>
      </c>
      <c r="D36" s="44"/>
      <c r="E36" s="106" t="s">
        <v>243</v>
      </c>
      <c r="F36" s="44">
        <f>+F24</f>
        <v>55536506</v>
      </c>
    </row>
    <row r="37" spans="3:6" ht="23.25">
      <c r="C37" s="117"/>
      <c r="D37" s="44"/>
      <c r="E37" s="106" t="s">
        <v>244</v>
      </c>
      <c r="F37" s="44"/>
    </row>
    <row r="38" spans="3:6" ht="23.25">
      <c r="C38" s="117"/>
      <c r="D38" s="44"/>
      <c r="E38" s="106" t="s">
        <v>245</v>
      </c>
      <c r="F38" s="44"/>
    </row>
    <row r="39" spans="3:6" ht="23.25">
      <c r="C39" s="117"/>
      <c r="D39" s="44">
        <v>126280</v>
      </c>
      <c r="E39" s="107" t="s">
        <v>246</v>
      </c>
      <c r="F39" s="44">
        <v>152264</v>
      </c>
    </row>
    <row r="40" spans="3:6" ht="23.25">
      <c r="C40" s="117"/>
      <c r="D40" s="44">
        <v>0</v>
      </c>
      <c r="E40" s="107" t="s">
        <v>247</v>
      </c>
      <c r="F40" s="44">
        <v>0</v>
      </c>
    </row>
    <row r="41" spans="3:6" ht="23.25">
      <c r="C41" s="117"/>
      <c r="D41" s="44">
        <v>0</v>
      </c>
      <c r="E41" s="107" t="s">
        <v>248</v>
      </c>
      <c r="F41" s="44">
        <v>0</v>
      </c>
    </row>
    <row r="42" spans="3:6" ht="23.25">
      <c r="C42" s="117"/>
      <c r="D42" s="44">
        <v>50600</v>
      </c>
      <c r="E42" s="107" t="s">
        <v>249</v>
      </c>
      <c r="F42" s="44">
        <v>107700</v>
      </c>
    </row>
    <row r="43" spans="3:6" ht="24" thickBot="1">
      <c r="C43" s="117"/>
      <c r="D43" s="108">
        <v>79412</v>
      </c>
      <c r="E43" s="107" t="s">
        <v>250</v>
      </c>
      <c r="F43" s="108">
        <v>316012</v>
      </c>
    </row>
    <row r="44" spans="3:6" ht="23.25">
      <c r="C44" s="118">
        <f>D39+D40+D41+D42+D43</f>
        <v>256292</v>
      </c>
      <c r="D44" s="44"/>
      <c r="E44" s="107"/>
      <c r="F44" s="89">
        <f>SUM(F39:F43)</f>
        <v>575976</v>
      </c>
    </row>
    <row r="45" spans="3:6" ht="23.25">
      <c r="C45" s="117"/>
      <c r="D45" s="44"/>
      <c r="E45" s="106" t="s">
        <v>231</v>
      </c>
      <c r="F45" s="44"/>
    </row>
    <row r="46" spans="3:6" ht="24" thickBot="1">
      <c r="C46" s="119">
        <v>0</v>
      </c>
      <c r="D46" s="44"/>
      <c r="E46" s="107" t="s">
        <v>251</v>
      </c>
      <c r="F46" s="108">
        <v>0</v>
      </c>
    </row>
    <row r="47" spans="3:6" ht="23.25">
      <c r="C47" s="117">
        <f>C36-C44+C46</f>
        <v>24608587</v>
      </c>
      <c r="D47" s="44"/>
      <c r="E47" s="107" t="s">
        <v>252</v>
      </c>
      <c r="F47" s="44">
        <f>F36-F44</f>
        <v>54960530</v>
      </c>
    </row>
    <row r="48" spans="3:6" ht="23.25">
      <c r="C48" s="117"/>
      <c r="D48" s="44"/>
      <c r="E48" s="107"/>
      <c r="F48" s="44"/>
    </row>
    <row r="49" spans="3:6" ht="23.25">
      <c r="C49" s="117"/>
      <c r="D49" s="44"/>
      <c r="E49" s="106" t="s">
        <v>237</v>
      </c>
      <c r="F49" s="44"/>
    </row>
    <row r="50" spans="3:6" ht="42.75" customHeight="1" thickBot="1">
      <c r="C50" s="118">
        <v>-26574729</v>
      </c>
      <c r="D50" s="108">
        <v>0</v>
      </c>
      <c r="E50" s="120" t="s">
        <v>253</v>
      </c>
      <c r="F50" s="89">
        <v>-54891035</v>
      </c>
    </row>
    <row r="51" spans="3:6" ht="9.75" customHeight="1" thickBot="1">
      <c r="C51" s="118"/>
      <c r="D51" s="44"/>
      <c r="E51" s="105"/>
      <c r="F51" s="108"/>
    </row>
    <row r="52" spans="3:6" ht="24" thickBot="1">
      <c r="C52" s="260">
        <f>(C47+C50)</f>
        <v>-1966142</v>
      </c>
      <c r="D52" s="44"/>
      <c r="E52" s="106" t="s">
        <v>254</v>
      </c>
      <c r="F52" s="44">
        <f>F47+F50</f>
        <v>69495</v>
      </c>
    </row>
    <row r="53" spans="3:6" ht="23.25">
      <c r="C53" s="117"/>
      <c r="D53" s="44"/>
      <c r="E53" s="106" t="s">
        <v>240</v>
      </c>
      <c r="F53" s="44"/>
    </row>
    <row r="54" spans="3:6" ht="23.25">
      <c r="C54" s="118">
        <v>-3181267</v>
      </c>
      <c r="D54" s="44"/>
      <c r="E54" s="105" t="s">
        <v>241</v>
      </c>
      <c r="F54" s="89">
        <v>-3347198</v>
      </c>
    </row>
    <row r="55" spans="3:6" ht="24" thickBot="1">
      <c r="C55" s="119"/>
      <c r="D55" s="44"/>
      <c r="E55" s="105"/>
      <c r="F55" s="108"/>
    </row>
    <row r="56" spans="3:6" ht="24" thickBot="1">
      <c r="C56" s="118">
        <f>C52+C54</f>
        <v>-5147409</v>
      </c>
      <c r="D56" s="108"/>
      <c r="E56" s="121" t="s">
        <v>255</v>
      </c>
      <c r="F56" s="118">
        <f>F52+F54</f>
        <v>-3277703</v>
      </c>
    </row>
    <row r="57" spans="3:6" ht="23.25">
      <c r="C57" s="342" t="s">
        <v>292</v>
      </c>
      <c r="D57" s="342"/>
      <c r="E57" s="342"/>
      <c r="F57" s="342"/>
    </row>
    <row r="58" spans="3:6" ht="23.25">
      <c r="C58" s="342"/>
      <c r="D58" s="342"/>
      <c r="E58" s="342"/>
      <c r="F58" s="342"/>
    </row>
    <row r="60" spans="3:8" ht="24" thickBot="1">
      <c r="C60" s="338"/>
      <c r="D60" s="338"/>
      <c r="E60" s="338"/>
      <c r="F60" s="338"/>
      <c r="G60" s="338"/>
      <c r="H60" s="338"/>
    </row>
    <row r="61" spans="3:6" ht="23.25">
      <c r="C61" s="114"/>
      <c r="D61" s="115"/>
      <c r="E61" s="18"/>
      <c r="F61" s="343" t="s">
        <v>306</v>
      </c>
    </row>
    <row r="62" spans="3:6" ht="24" thickBot="1">
      <c r="C62" s="117"/>
      <c r="D62" s="44"/>
      <c r="E62" s="20"/>
      <c r="F62" s="344"/>
    </row>
    <row r="63" spans="3:6" ht="23.25">
      <c r="C63" s="117"/>
      <c r="D63" s="44"/>
      <c r="E63" s="122" t="s">
        <v>256</v>
      </c>
      <c r="F63" s="123"/>
    </row>
    <row r="64" spans="3:6" ht="23.25">
      <c r="C64" s="117"/>
      <c r="D64" s="44"/>
      <c r="E64" s="122" t="s">
        <v>257</v>
      </c>
      <c r="F64" s="123"/>
    </row>
    <row r="65" spans="3:6" ht="23.25">
      <c r="C65" s="117"/>
      <c r="D65" s="44">
        <v>9263283</v>
      </c>
      <c r="E65" s="27" t="s">
        <v>258</v>
      </c>
      <c r="F65" s="44">
        <v>8089640</v>
      </c>
    </row>
    <row r="66" spans="3:6" ht="23.25">
      <c r="C66" s="117"/>
      <c r="D66" s="44">
        <v>314083</v>
      </c>
      <c r="E66" s="27" t="s">
        <v>259</v>
      </c>
      <c r="F66" s="44">
        <v>345907</v>
      </c>
    </row>
    <row r="67" spans="3:6" ht="24" thickBot="1">
      <c r="C67" s="117"/>
      <c r="D67" s="108">
        <v>1647562</v>
      </c>
      <c r="E67" s="27" t="s">
        <v>260</v>
      </c>
      <c r="F67" s="108">
        <v>1420839</v>
      </c>
    </row>
    <row r="68" spans="3:6" ht="24" thickBot="1">
      <c r="C68" s="117">
        <f>D65+D66+D67</f>
        <v>11224928</v>
      </c>
      <c r="D68" s="44"/>
      <c r="E68" s="27"/>
      <c r="F68" s="124">
        <f>SUM(F65:F67)</f>
        <v>9856386</v>
      </c>
    </row>
    <row r="69" spans="3:6" ht="23.25">
      <c r="C69" s="117"/>
      <c r="D69" s="44"/>
      <c r="E69" s="122" t="s">
        <v>261</v>
      </c>
      <c r="F69" s="123"/>
    </row>
    <row r="70" spans="3:6" ht="23.25">
      <c r="C70" s="117"/>
      <c r="D70" s="44">
        <v>24472</v>
      </c>
      <c r="E70" s="27" t="s">
        <v>262</v>
      </c>
      <c r="F70" s="44">
        <v>19212</v>
      </c>
    </row>
    <row r="71" spans="3:6" ht="26.25" thickBot="1">
      <c r="C71" s="117"/>
      <c r="D71" s="108">
        <v>462429</v>
      </c>
      <c r="E71" s="27" t="s">
        <v>267</v>
      </c>
      <c r="F71" s="108">
        <v>462429</v>
      </c>
    </row>
    <row r="72" spans="3:6" ht="24" thickBot="1">
      <c r="C72" s="117">
        <f>+D70+D71</f>
        <v>486901</v>
      </c>
      <c r="D72" s="44"/>
      <c r="E72" s="27"/>
      <c r="F72" s="124">
        <f>F70+F71</f>
        <v>481641</v>
      </c>
    </row>
    <row r="73" spans="3:6" ht="23.25">
      <c r="C73" s="117"/>
      <c r="D73" s="44"/>
      <c r="E73" s="122" t="s">
        <v>263</v>
      </c>
      <c r="F73" s="123"/>
    </row>
    <row r="74" spans="1:6" ht="23.25">
      <c r="A74" s="125"/>
      <c r="C74" s="118"/>
      <c r="D74" s="44">
        <v>275350</v>
      </c>
      <c r="E74" s="126" t="s">
        <v>264</v>
      </c>
      <c r="F74" s="44">
        <v>349648</v>
      </c>
    </row>
    <row r="75" spans="3:6" ht="26.25" thickBot="1">
      <c r="C75" s="117"/>
      <c r="D75" s="108">
        <v>23133868</v>
      </c>
      <c r="E75" s="20" t="s">
        <v>268</v>
      </c>
      <c r="F75" s="108">
        <v>23832914</v>
      </c>
    </row>
    <row r="76" spans="3:6" ht="24" thickBot="1">
      <c r="C76" s="117">
        <f>D74+D75</f>
        <v>23409218</v>
      </c>
      <c r="D76" s="44"/>
      <c r="E76" s="20"/>
      <c r="F76" s="124">
        <f>F74+F75</f>
        <v>24182562</v>
      </c>
    </row>
    <row r="77" spans="3:6" ht="24" thickBot="1">
      <c r="C77" s="127">
        <f>C56-C68-C72-C76</f>
        <v>-40268456</v>
      </c>
      <c r="D77" s="108"/>
      <c r="E77" s="128" t="s">
        <v>265</v>
      </c>
      <c r="F77" s="129">
        <f>F56-F68-F72-F76</f>
        <v>-37798292</v>
      </c>
    </row>
    <row r="78" spans="3:6" ht="23.25">
      <c r="C78" s="342" t="s">
        <v>293</v>
      </c>
      <c r="D78" s="342"/>
      <c r="E78" s="342"/>
      <c r="F78" s="342"/>
    </row>
    <row r="79" spans="3:6" ht="23.25">
      <c r="C79" s="342"/>
      <c r="D79" s="342"/>
      <c r="E79" s="342"/>
      <c r="F79" s="342"/>
    </row>
  </sheetData>
  <mergeCells count="12">
    <mergeCell ref="C79:F79"/>
    <mergeCell ref="C30:F30"/>
    <mergeCell ref="C58:F58"/>
    <mergeCell ref="C78:F78"/>
    <mergeCell ref="C60:H60"/>
    <mergeCell ref="C33:H33"/>
    <mergeCell ref="F34:F35"/>
    <mergeCell ref="F61:F62"/>
    <mergeCell ref="C3:H3"/>
    <mergeCell ref="C29:F29"/>
    <mergeCell ref="C57:F57"/>
    <mergeCell ref="F4:F5"/>
  </mergeCells>
  <printOptions horizontalCentered="1"/>
  <pageMargins left="0.3937007874015748" right="0.3937007874015748" top="1.3779527559055118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راكتا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الشركة العامة لصناعة الورق</dc:creator>
  <cp:keywords/>
  <dc:description/>
  <cp:lastModifiedBy>USER</cp:lastModifiedBy>
  <cp:lastPrinted>2010-12-09T08:03:30Z</cp:lastPrinted>
  <dcterms:created xsi:type="dcterms:W3CDTF">2002-07-08T07:46:57Z</dcterms:created>
  <dcterms:modified xsi:type="dcterms:W3CDTF">2010-12-09T08:03:31Z</dcterms:modified>
  <cp:category/>
  <cp:version/>
  <cp:contentType/>
  <cp:contentStatus/>
</cp:coreProperties>
</file>