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codeName="ThisWorkbook"/>
  <xr:revisionPtr revIDLastSave="0" documentId="8_{7D0F2A57-1735-4479-B896-A3F9522BDCB5}" xr6:coauthVersionLast="47" xr6:coauthVersionMax="47" xr10:uidLastSave="{00000000-0000-0000-0000-000000000000}"/>
  <bookViews>
    <workbookView xWindow="2040" yWindow="2340" windowWidth="21960" windowHeight="10365" xr2:uid="{00000000-000D-0000-FFFF-FFFF00000000}"/>
  </bookViews>
  <sheets>
    <sheet name="بيان التدفق النقدي" sheetId="1" r:id="rId1"/>
  </sheets>
  <definedNames>
    <definedName name="FiscalYearStartDate">'بيان التدفق النقدي'!$B$4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E4" i="1"/>
  <c r="F4" i="1" s="1"/>
  <c r="G4" i="1" l="1"/>
  <c r="H4" i="1" s="1"/>
  <c r="I4" i="1" s="1"/>
  <c r="J4" i="1" s="1"/>
  <c r="K4" i="1" s="1"/>
  <c r="L4" i="1" s="1"/>
  <c r="M4" i="1" s="1"/>
  <c r="N4" i="1" s="1"/>
  <c r="O4" i="1" s="1"/>
  <c r="P4" i="1" s="1"/>
  <c r="E46" i="1"/>
  <c r="F46" i="1"/>
  <c r="G46" i="1"/>
  <c r="H46" i="1"/>
  <c r="I46" i="1"/>
  <c r="J46" i="1"/>
  <c r="K46" i="1"/>
  <c r="L46" i="1"/>
  <c r="M46" i="1"/>
  <c r="N46" i="1"/>
  <c r="O46" i="1"/>
  <c r="P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R44" i="1"/>
  <c r="R43" i="1"/>
  <c r="R42" i="1"/>
  <c r="R41" i="1"/>
  <c r="R40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R17" i="1"/>
  <c r="R16" i="1"/>
  <c r="D13" i="1"/>
  <c r="R9" i="1"/>
  <c r="R10" i="1"/>
  <c r="R11" i="1"/>
  <c r="R12" i="1" l="1"/>
  <c r="D48" i="1"/>
  <c r="E6" i="1" s="1"/>
  <c r="E13" i="1" s="1"/>
  <c r="E48" i="1" s="1"/>
  <c r="F6" i="1" s="1"/>
  <c r="F13" i="1" s="1"/>
  <c r="F48" i="1" s="1"/>
  <c r="G6" i="1" s="1"/>
  <c r="G13" i="1" s="1"/>
  <c r="G48" i="1" s="1"/>
  <c r="H6" i="1" s="1"/>
  <c r="H13" i="1" s="1"/>
  <c r="H48" i="1" s="1"/>
  <c r="I6" i="1" s="1"/>
  <c r="I13" i="1" s="1"/>
  <c r="I48" i="1" s="1"/>
  <c r="J6" i="1" s="1"/>
  <c r="J13" i="1" s="1"/>
  <c r="J48" i="1" s="1"/>
  <c r="K6" i="1" s="1"/>
  <c r="K13" i="1" s="1"/>
  <c r="K48" i="1" s="1"/>
  <c r="L6" i="1" s="1"/>
  <c r="L13" i="1" s="1"/>
  <c r="L48" i="1" s="1"/>
  <c r="M6" i="1" s="1"/>
  <c r="M13" i="1" s="1"/>
  <c r="M48" i="1" s="1"/>
  <c r="N6" i="1" s="1"/>
  <c r="N13" i="1" s="1"/>
  <c r="N48" i="1" s="1"/>
  <c r="O6" i="1" s="1"/>
  <c r="O13" i="1" s="1"/>
  <c r="O48" i="1" s="1"/>
  <c r="P6" i="1" s="1"/>
  <c r="R46" i="1"/>
  <c r="R45" i="1"/>
  <c r="R37" i="1"/>
  <c r="P13" i="1" l="1"/>
  <c r="P48" i="1" s="1"/>
  <c r="R6" i="1"/>
  <c r="R13" i="1" s="1"/>
  <c r="R48" i="1" s="1"/>
</calcChain>
</file>

<file path=xl/sharedStrings.xml><?xml version="1.0" encoding="utf-8"?>
<sst xmlns="http://schemas.openxmlformats.org/spreadsheetml/2006/main" count="45" uniqueCount="40">
  <si>
    <t>تبدأ السنة المالية في:</t>
  </si>
  <si>
    <t>النقد في الصندوق (بداية الشهر)</t>
  </si>
  <si>
    <t>إيصالات النقد</t>
  </si>
  <si>
    <t>المبيعات النقدية</t>
  </si>
  <si>
    <t>مجموعات من حسابات المدين</t>
  </si>
  <si>
    <t>القرض/ضخ النقدية الأخرى</t>
  </si>
  <si>
    <t>الإجمالي</t>
  </si>
  <si>
    <t>إجمالي النقدية المتوفرة (قبل الحصول على قرض)</t>
  </si>
  <si>
    <t>الدفع نقداً</t>
  </si>
  <si>
    <t>المشتريات (تحديد)</t>
  </si>
  <si>
    <t>إجمالي الأجور (السحب المضبوط)</t>
  </si>
  <si>
    <t>مصاريف كشف المرتبات (الضرائب، إلخ.)</t>
  </si>
  <si>
    <t>الخدمات الخارجية</t>
  </si>
  <si>
    <t>التجهيزات (المكتب والتشغيل)</t>
  </si>
  <si>
    <t>الإصلاحات والصيانة</t>
  </si>
  <si>
    <t>الإعلانات</t>
  </si>
  <si>
    <t>السيارات والتسليم والسفر</t>
  </si>
  <si>
    <t>المحاسبة والشؤون القانونية</t>
  </si>
  <si>
    <t>الإيجار</t>
  </si>
  <si>
    <t>الهاتف</t>
  </si>
  <si>
    <t>المرافق</t>
  </si>
  <si>
    <t>التأمين</t>
  </si>
  <si>
    <t>الضرائب (العقارات، إلخ.)</t>
  </si>
  <si>
    <t>الفائدة</t>
  </si>
  <si>
    <t>المصاريف الأخرى (تحديد)</t>
  </si>
  <si>
    <t>غير ذلك (تحديد)</t>
  </si>
  <si>
    <t>متنوعات</t>
  </si>
  <si>
    <t>المشتريات (البضائع)</t>
  </si>
  <si>
    <t>الدفع نقداً (غير الهادفة للربح والخسارة)</t>
  </si>
  <si>
    <t>قيمة دفعة القرض</t>
  </si>
  <si>
    <t>الأصول (تحديد)</t>
  </si>
  <si>
    <t>تكاليف بدء المشروع الأخرى</t>
  </si>
  <si>
    <t>الاحتياطي و/أو الضمان</t>
  </si>
  <si>
    <t>سحب الملاك</t>
  </si>
  <si>
    <t>إجمالي الدفع نقداً</t>
  </si>
  <si>
    <t>الوضع النقدي (نهاية الشهر)</t>
  </si>
  <si>
    <t>قبل البدء</t>
  </si>
  <si>
    <t>أقرب وقت للبدء</t>
  </si>
  <si>
    <t>أقرب وقت لبدء العنصر</t>
  </si>
  <si>
    <r>
      <rPr>
        <b/>
        <sz val="28"/>
        <rFont val="Tahoma"/>
        <family val="2"/>
      </rPr>
      <t>بيان</t>
    </r>
    <r>
      <rPr>
        <b/>
        <sz val="28"/>
        <color theme="4"/>
        <rFont val="Tahoma"/>
        <family val="2"/>
      </rPr>
      <t xml:space="preserve"> التدفق النقدي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</si>
</sst>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mmm"/>
    <numFmt numFmtId="165" formatCode="dd"/>
    <numFmt numFmtId="166" formatCode="0_);\-0_)"/>
    <numFmt numFmtId="167" formatCode="0_ ;\-0\ "/>
    <numFmt numFmtId="168" formatCode="0_ ;[Red]\-0\ "/>
    <numFmt numFmtId="169" formatCode="yyyy/mm/dd"/>
  </numFmts>
  <fonts count="19" x14ac:knownFonts="1">
    <font>
      <sz val="10"/>
      <color theme="1" tint="0.14996795556505021"/>
      <name val="Franklin Gothic Medium"/>
      <family val="2"/>
      <scheme val="minor"/>
    </font>
    <font>
      <sz val="10"/>
      <color theme="1" tint="0.14999847407452621"/>
      <name val="Franklin Gothic Medium"/>
      <family val="2"/>
      <scheme val="minor"/>
    </font>
    <font>
      <b/>
      <sz val="28"/>
      <color theme="4"/>
      <name val="Franklin Gothic Medium"/>
      <family val="2"/>
      <scheme val="major"/>
    </font>
    <font>
      <sz val="18"/>
      <color theme="1" tint="0.14996795556505021"/>
      <name val="Franklin Gothic Medium"/>
      <family val="2"/>
      <scheme val="major"/>
    </font>
    <font>
      <sz val="11"/>
      <color theme="1" tint="0.14975432599871821"/>
      <name val="Franklin Gothic Medium"/>
      <family val="2"/>
      <scheme val="major"/>
    </font>
    <font>
      <sz val="12"/>
      <color theme="3"/>
      <name val="Franklin Gothic Medium"/>
      <family val="2"/>
      <scheme val="major"/>
    </font>
    <font>
      <sz val="11"/>
      <color theme="1" tint="0.14993743705557422"/>
      <name val="Franklin Gothic Medium"/>
      <family val="2"/>
      <scheme val="major"/>
    </font>
    <font>
      <b/>
      <sz val="28"/>
      <color theme="4"/>
      <name val="Tahoma"/>
      <family val="2"/>
    </font>
    <font>
      <sz val="10"/>
      <color theme="1" tint="0.14996795556505021"/>
      <name val="Tahoma"/>
      <family val="2"/>
    </font>
    <font>
      <b/>
      <sz val="11"/>
      <color theme="4" tint="-0.249977111117893"/>
      <name val="Tahoma"/>
      <family val="2"/>
    </font>
    <font>
      <sz val="14"/>
      <color theme="1" tint="0.14975432599871821"/>
      <name val="Tahoma"/>
      <family val="2"/>
    </font>
    <font>
      <sz val="9"/>
      <color theme="1" tint="0.14999847407452621"/>
      <name val="Tahoma"/>
      <family val="2"/>
    </font>
    <font>
      <sz val="18"/>
      <color theme="1" tint="0.14996795556505021"/>
      <name val="Tahoma"/>
      <family val="2"/>
    </font>
    <font>
      <b/>
      <sz val="12"/>
      <color theme="1" tint="0.14999847407452621"/>
      <name val="Tahoma"/>
      <family val="2"/>
    </font>
    <font>
      <sz val="10"/>
      <color theme="1" tint="0.14999847407452621"/>
      <name val="Tahoma"/>
      <family val="2"/>
    </font>
    <font>
      <sz val="11"/>
      <color theme="1" tint="0.14975432599871821"/>
      <name val="Tahoma"/>
      <family val="2"/>
    </font>
    <font>
      <sz val="10"/>
      <color theme="1" tint="0.499984740745262"/>
      <name val="Tahoma"/>
      <family val="2"/>
    </font>
    <font>
      <sz val="10"/>
      <color theme="1"/>
      <name val="Tahoma"/>
      <family val="2"/>
    </font>
    <font>
      <b/>
      <sz val="2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theme="1" tint="0.14996795556505021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ck">
        <color theme="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 style="thin">
        <color theme="0"/>
      </bottom>
      <diagonal/>
    </border>
    <border>
      <left style="dotted">
        <color theme="0" tint="-0.34998626667073579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4" tint="0.39994506668294322"/>
      </bottom>
      <diagonal/>
    </border>
    <border>
      <left/>
      <right style="dotted">
        <color theme="0" tint="-0.34998626667073579"/>
      </right>
      <top/>
      <bottom style="medium">
        <color theme="4" tint="0.39994506668294322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6" fontId="1" fillId="3" borderId="10" applyFont="0" applyAlignment="0">
      <alignment vertical="center"/>
    </xf>
    <xf numFmtId="164" fontId="3" fillId="0" borderId="2">
      <alignment horizontal="right" vertical="center" wrapText="1" indent="1"/>
    </xf>
  </cellStyleXfs>
  <cellXfs count="52">
    <xf numFmtId="0" fontId="0" fillId="0" borderId="0" xfId="0">
      <alignment vertical="center"/>
    </xf>
    <xf numFmtId="0" fontId="7" fillId="0" borderId="1" xfId="1" applyFont="1" applyBorder="1" applyAlignment="1">
      <alignment readingOrder="2"/>
    </xf>
    <xf numFmtId="0" fontId="8" fillId="0" borderId="1" xfId="0" applyFont="1" applyBorder="1" applyAlignment="1">
      <alignment vertical="center" readingOrder="2"/>
    </xf>
    <xf numFmtId="0" fontId="9" fillId="0" borderId="1" xfId="0" applyFont="1" applyBorder="1" applyAlignment="1">
      <alignment horizontal="right" readingOrder="2"/>
    </xf>
    <xf numFmtId="0" fontId="8" fillId="0" borderId="0" xfId="0" applyFont="1" applyAlignment="1">
      <alignment vertical="center" readingOrder="2"/>
    </xf>
    <xf numFmtId="0" fontId="8" fillId="2" borderId="9" xfId="0" applyFont="1" applyFill="1" applyBorder="1" applyAlignment="1">
      <alignment vertical="center" readingOrder="2"/>
    </xf>
    <xf numFmtId="0" fontId="10" fillId="0" borderId="0" xfId="2" applyFont="1" applyAlignment="1">
      <alignment readingOrder="2"/>
    </xf>
    <xf numFmtId="3" fontId="11" fillId="0" borderId="2" xfId="0" applyNumberFormat="1" applyFont="1" applyBorder="1" applyAlignment="1">
      <alignment horizontal="right" wrapText="1" readingOrder="2"/>
    </xf>
    <xf numFmtId="164" fontId="12" fillId="0" borderId="2" xfId="6" applyFont="1" applyAlignment="1">
      <alignment horizontal="right" vertical="center" wrapText="1" readingOrder="2"/>
    </xf>
    <xf numFmtId="164" fontId="12" fillId="0" borderId="2" xfId="6" applyFont="1" applyAlignment="1">
      <alignment horizontal="right" vertical="center" readingOrder="2"/>
    </xf>
    <xf numFmtId="164" fontId="13" fillId="2" borderId="7" xfId="0" applyNumberFormat="1" applyFont="1" applyFill="1" applyBorder="1" applyAlignment="1">
      <alignment horizontal="right" vertical="center" wrapText="1" readingOrder="2"/>
    </xf>
    <xf numFmtId="3" fontId="13" fillId="0" borderId="2" xfId="0" applyNumberFormat="1" applyFont="1" applyBorder="1" applyAlignment="1">
      <alignment horizontal="right" vertical="center" wrapText="1" readingOrder="2"/>
    </xf>
    <xf numFmtId="3" fontId="14" fillId="0" borderId="3" xfId="0" applyNumberFormat="1" applyFont="1" applyBorder="1" applyAlignment="1">
      <alignment horizontal="right" wrapText="1" readingOrder="2"/>
    </xf>
    <xf numFmtId="165" fontId="14" fillId="0" borderId="3" xfId="0" applyNumberFormat="1" applyFont="1" applyBorder="1" applyAlignment="1">
      <alignment horizontal="right" wrapText="1" readingOrder="2"/>
    </xf>
    <xf numFmtId="165" fontId="11" fillId="2" borderId="7" xfId="0" applyNumberFormat="1" applyFont="1" applyFill="1" applyBorder="1" applyAlignment="1">
      <alignment horizontal="right" wrapText="1" readingOrder="2"/>
    </xf>
    <xf numFmtId="3" fontId="14" fillId="0" borderId="0" xfId="0" applyNumberFormat="1" applyFont="1" applyAlignment="1">
      <alignment horizontal="right" wrapText="1" readingOrder="2"/>
    </xf>
    <xf numFmtId="165" fontId="11" fillId="0" borderId="0" xfId="0" applyNumberFormat="1" applyFont="1" applyAlignment="1">
      <alignment horizontal="right" wrapText="1" readingOrder="2"/>
    </xf>
    <xf numFmtId="165" fontId="11" fillId="2" borderId="6" xfId="0" applyNumberFormat="1" applyFont="1" applyFill="1" applyBorder="1" applyAlignment="1">
      <alignment horizontal="right" wrapText="1" readingOrder="2"/>
    </xf>
    <xf numFmtId="3" fontId="11" fillId="0" borderId="0" xfId="0" applyNumberFormat="1" applyFont="1" applyAlignment="1">
      <alignment horizontal="right" wrapText="1" readingOrder="2"/>
    </xf>
    <xf numFmtId="166" fontId="14" fillId="2" borderId="7" xfId="0" applyNumberFormat="1" applyFont="1" applyFill="1" applyBorder="1" applyAlignment="1">
      <alignment horizontal="right" readingOrder="2"/>
    </xf>
    <xf numFmtId="0" fontId="8" fillId="2" borderId="6" xfId="0" applyFont="1" applyFill="1" applyBorder="1" applyAlignment="1">
      <alignment vertical="center" readingOrder="2"/>
    </xf>
    <xf numFmtId="166" fontId="8" fillId="0" borderId="0" xfId="0" applyNumberFormat="1" applyFont="1" applyAlignment="1">
      <alignment horizontal="right" vertical="center" readingOrder="2"/>
    </xf>
    <xf numFmtId="166" fontId="8" fillId="2" borderId="6" xfId="0" applyNumberFormat="1" applyFont="1" applyFill="1" applyBorder="1" applyAlignment="1">
      <alignment vertical="center" readingOrder="2"/>
    </xf>
    <xf numFmtId="0" fontId="8" fillId="2" borderId="5" xfId="0" applyFont="1" applyFill="1" applyBorder="1" applyAlignment="1">
      <alignment vertical="center" readingOrder="2"/>
    </xf>
    <xf numFmtId="166" fontId="17" fillId="0" borderId="0" xfId="0" applyNumberFormat="1" applyFont="1" applyAlignment="1">
      <alignment horizontal="left" vertical="center" readingOrder="2"/>
    </xf>
    <xf numFmtId="0" fontId="8" fillId="2" borderId="4" xfId="0" applyFont="1" applyFill="1" applyBorder="1" applyAlignment="1">
      <alignment vertical="center" readingOrder="2"/>
    </xf>
    <xf numFmtId="166" fontId="15" fillId="3" borderId="11" xfId="2" applyNumberFormat="1" applyFont="1" applyFill="1" applyBorder="1" applyAlignment="1">
      <alignment horizontal="left" vertical="center" readingOrder="2"/>
    </xf>
    <xf numFmtId="0" fontId="8" fillId="2" borderId="0" xfId="0" applyFont="1" applyFill="1" applyAlignment="1">
      <alignment vertical="center" readingOrder="2"/>
    </xf>
    <xf numFmtId="166" fontId="14" fillId="2" borderId="8" xfId="0" applyNumberFormat="1" applyFont="1" applyFill="1" applyBorder="1" applyAlignment="1">
      <alignment vertical="center" readingOrder="2"/>
    </xf>
    <xf numFmtId="0" fontId="8" fillId="0" borderId="10" xfId="0" applyFont="1" applyBorder="1" applyAlignment="1">
      <alignment vertical="center" readingOrder="2"/>
    </xf>
    <xf numFmtId="0" fontId="15" fillId="0" borderId="0" xfId="2" applyFont="1" applyAlignment="1">
      <alignment horizontal="left" readingOrder="2"/>
    </xf>
    <xf numFmtId="0" fontId="16" fillId="0" borderId="0" xfId="0" applyFont="1" applyAlignment="1">
      <alignment horizontal="left" vertical="center" readingOrder="2"/>
    </xf>
    <xf numFmtId="3" fontId="8" fillId="2" borderId="6" xfId="0" applyNumberFormat="1" applyFont="1" applyFill="1" applyBorder="1" applyAlignment="1">
      <alignment vertical="center" readingOrder="2"/>
    </xf>
    <xf numFmtId="166" fontId="8" fillId="0" borderId="0" xfId="0" applyNumberFormat="1" applyFont="1" applyAlignment="1">
      <alignment vertical="center" readingOrder="2"/>
    </xf>
    <xf numFmtId="3" fontId="8" fillId="0" borderId="0" xfId="0" applyNumberFormat="1" applyFont="1" applyAlignment="1">
      <alignment vertical="center" readingOrder="2"/>
    </xf>
    <xf numFmtId="0" fontId="8" fillId="0" borderId="0" xfId="0" applyFont="1" applyAlignment="1">
      <alignment horizontal="left" vertical="center" readingOrder="2"/>
    </xf>
    <xf numFmtId="0" fontId="9" fillId="0" borderId="11" xfId="0" applyFont="1" applyBorder="1" applyAlignment="1">
      <alignment readingOrder="2"/>
    </xf>
    <xf numFmtId="0" fontId="8" fillId="0" borderId="0" xfId="0" applyFont="1" applyAlignment="1">
      <alignment readingOrder="2"/>
    </xf>
    <xf numFmtId="14" fontId="14" fillId="0" borderId="0" xfId="0" applyNumberFormat="1" applyFont="1" applyAlignment="1">
      <alignment horizontal="right" vertical="center" readingOrder="2"/>
    </xf>
    <xf numFmtId="166" fontId="15" fillId="0" borderId="11" xfId="2" applyNumberFormat="1" applyFont="1" applyFill="1" applyBorder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15" fillId="0" borderId="0" xfId="2" applyFont="1" applyAlignment="1">
      <alignment horizontal="right" vertical="center" readingOrder="2"/>
    </xf>
    <xf numFmtId="166" fontId="16" fillId="0" borderId="0" xfId="0" applyNumberFormat="1" applyFont="1" applyAlignment="1">
      <alignment horizontal="right" vertical="center" readingOrder="2"/>
    </xf>
    <xf numFmtId="1" fontId="14" fillId="0" borderId="10" xfId="0" applyNumberFormat="1" applyFont="1" applyBorder="1" applyAlignment="1">
      <alignment horizontal="right" vertical="center" readingOrder="2"/>
    </xf>
    <xf numFmtId="167" fontId="14" fillId="0" borderId="10" xfId="0" applyNumberFormat="1" applyFont="1" applyBorder="1" applyAlignment="1">
      <alignment horizontal="right" vertical="center" readingOrder="2"/>
    </xf>
    <xf numFmtId="1" fontId="8" fillId="0" borderId="0" xfId="0" applyNumberFormat="1" applyFont="1" applyAlignment="1">
      <alignment vertical="center" readingOrder="2"/>
    </xf>
    <xf numFmtId="0" fontId="14" fillId="3" borderId="10" xfId="5" applyNumberFormat="1" applyFont="1" applyAlignment="1">
      <alignment vertical="center" readingOrder="2"/>
    </xf>
    <xf numFmtId="1" fontId="14" fillId="3" borderId="10" xfId="5" applyNumberFormat="1" applyFont="1" applyAlignment="1">
      <alignment vertical="center" readingOrder="2"/>
    </xf>
    <xf numFmtId="168" fontId="14" fillId="3" borderId="10" xfId="5" applyNumberFormat="1" applyFont="1" applyAlignment="1">
      <alignment vertical="center" readingOrder="2"/>
    </xf>
    <xf numFmtId="169" fontId="14" fillId="0" borderId="0" xfId="0" applyNumberFormat="1" applyFont="1" applyAlignment="1">
      <alignment horizontal="right" vertical="center" readingOrder="2"/>
    </xf>
    <xf numFmtId="0" fontId="8" fillId="0" borderId="0" xfId="0" applyFont="1" applyAlignment="1">
      <alignment horizontal="center" readingOrder="2"/>
    </xf>
    <xf numFmtId="0" fontId="8" fillId="0" borderId="0" xfId="0" applyFont="1" applyAlignment="1">
      <alignment horizontal="center" vertical="center" readingOrder="2"/>
    </xf>
  </cellXfs>
  <cellStyles count="7">
    <cellStyle name="Heading 1" xfId="2" builtinId="16" customBuiltin="1"/>
    <cellStyle name="Heading 2" xfId="3" builtinId="17" customBuiltin="1"/>
    <cellStyle name="Heading 3" xfId="4" builtinId="18" customBuiltin="1"/>
    <cellStyle name="Month" xfId="6" xr:uid="{00000000-0005-0000-0000-000000000000}"/>
    <cellStyle name="Normal" xfId="0" builtinId="0" customBuiltin="1"/>
    <cellStyle name="Title" xfId="1" builtinId="15" customBuiltin="1"/>
    <cellStyle name="Totals" xfId="5" xr:uid="{00000000-0005-0000-0000-000002000000}"/>
  </cellStyles>
  <dxfs count="1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theme="0"/>
        </patternFill>
      </fill>
      <alignment textRotation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Tahoma"/>
        <scheme val="none"/>
      </font>
      <fill>
        <patternFill patternType="solid">
          <fgColor indexed="64"/>
          <bgColor theme="0"/>
        </patternFill>
      </fill>
      <alignment textRotation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Tahoma"/>
        <scheme val="none"/>
      </font>
      <alignment horizontal="left" vertical="center" textRotation="0" wrapText="0" indent="0" justifyLastLine="0" shrinkToFit="0" readingOrder="2"/>
    </dxf>
    <dxf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3" formatCode="#,##0"/>
      <fill>
        <patternFill patternType="none">
          <fgColor indexed="64"/>
          <bgColor theme="0"/>
        </patternFill>
      </fill>
      <alignment textRotation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Tahoma"/>
        <scheme val="none"/>
      </font>
      <fill>
        <patternFill patternType="solid">
          <fgColor indexed="64"/>
          <bgColor theme="0"/>
        </patternFill>
      </fill>
      <alignment textRotation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2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Tahoma"/>
        <scheme val="none"/>
      </font>
      <alignment horizontal="left" vertical="center" textRotation="0" wrapText="0" indent="0" justifyLastLine="0" shrinkToFit="0" readingOrder="2"/>
    </dxf>
    <dxf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0" formatCode="General"/>
      <alignment horizontal="general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0" formatCode="General"/>
      <alignment horizontal="general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fill>
        <patternFill>
          <fgColor indexed="64"/>
          <bgColor theme="0"/>
        </patternFill>
      </fill>
      <alignment textRotation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0" formatCode="General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" formatCode="0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numFmt numFmtId="166" formatCode="0_);\-0_)"/>
      <alignment horizontal="general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Tahom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2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name val="Tahoma"/>
        <scheme val="none"/>
      </font>
      <fill>
        <patternFill patternType="solid">
          <fgColor indexed="64"/>
          <bgColor theme="0"/>
        </patternFill>
      </fill>
      <alignment textRotation="0" indent="0" justifyLastLine="0" shrinkToFit="0" readingOrder="2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6" formatCode="0_);\-0_)"/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0.499984740745262"/>
        <name val="Tahoma"/>
        <scheme val="none"/>
      </font>
      <numFmt numFmtId="166" formatCode="0_);\-0_)"/>
      <alignment horizontal="right" vertical="center" textRotation="0" wrapText="0" indent="0" justifyLastLine="0" shrinkToFit="0" readingOrder="2"/>
    </dxf>
    <dxf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textRotation="0" indent="0" justifyLastLine="0" shrinkToFit="0" readingOrder="2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  <border>
        <vertical/>
        <horizontal/>
      </border>
    </dxf>
    <dxf>
      <font>
        <color theme="1" tint="0.14996795556505021"/>
      </font>
    </dxf>
    <dxf>
      <border diagonalUp="0" diagonalDown="0">
        <left style="dotted">
          <color theme="0" tint="-0.34998626667073579"/>
        </left>
        <right style="dotted">
          <color theme="0" tint="-0.34998626667073579"/>
        </right>
        <top style="thin">
          <color theme="0" tint="-0.34998626667073579"/>
        </top>
        <bottom style="dotted">
          <color theme="0" tint="-0.34998626667073579"/>
        </bottom>
        <vertical/>
        <horizontal/>
      </border>
    </dxf>
    <dxf>
      <font>
        <b val="0"/>
        <i val="0"/>
        <color theme="1" tint="0.34998626667073579"/>
      </font>
    </dxf>
    <dxf>
      <font>
        <b val="0"/>
        <i val="0"/>
        <color theme="1" tint="0.14996795556505021"/>
      </font>
      <fill>
        <patternFill patternType="solid">
          <bgColor theme="4" tint="0.79998168889431442"/>
        </patternFill>
      </fill>
      <border>
        <top/>
        <bottom style="medium">
          <color theme="4" tint="0.39994506668294322"/>
        </bottom>
      </border>
    </dxf>
    <dxf>
      <font>
        <b val="0"/>
        <i val="0"/>
        <color theme="1" tint="0.14996795556505021"/>
      </font>
    </dxf>
    <dxf>
      <font>
        <color theme="1" tint="0.499984740745262"/>
      </font>
      <border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Cash Receipts" defaultPivotStyle="PivotStyleLight16">
    <tableStyle name="Cash Receipts" pivot="0" count="7" xr9:uid="{00000000-0011-0000-FFFF-FFFF00000000}">
      <tableStyleElement type="wholeTable" dxfId="133"/>
      <tableStyleElement type="headerRow" dxfId="132"/>
      <tableStyleElement type="totalRow" dxfId="131"/>
      <tableStyleElement type="firstColumn" dxfId="130"/>
      <tableStyleElement type="lastColumn" dxfId="129"/>
      <tableStyleElement type="firstTotalCell" dxfId="128"/>
      <tableStyleElement type="lastTotalCell" dxfId="1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shReceipts" displayName="CashReceipts" ref="B9:S12" headerRowCount="0" totalsRowCount="1" headerRowDxfId="122" dataDxfId="121" totalsRowDxfId="120">
  <tableColumns count="18">
    <tableColumn id="1" xr3:uid="{00000000-0010-0000-0000-000001000000}" name="Items" totalsRowLabel="الإجمالي" headerRowDxfId="119" dataDxfId="118" totalsRowDxfId="117"/>
    <tableColumn id="17" xr3:uid="{00000000-0010-0000-0000-000011000000}" name="Column2" headerRowDxfId="116" dataDxfId="115" totalsRowDxfId="114"/>
    <tableColumn id="2" xr3:uid="{00000000-0010-0000-0000-000002000000}" name="Period 0" totalsRowFunction="sum" dataDxfId="113" totalsRowDxfId="112"/>
    <tableColumn id="3" xr3:uid="{00000000-0010-0000-0000-000003000000}" name="Period 1" totalsRowFunction="sum" dataDxfId="111" totalsRowDxfId="110"/>
    <tableColumn id="4" xr3:uid="{00000000-0010-0000-0000-000004000000}" name="Period 2" totalsRowFunction="sum" dataDxfId="109" totalsRowDxfId="108"/>
    <tableColumn id="5" xr3:uid="{00000000-0010-0000-0000-000005000000}" name="Period 3" totalsRowFunction="sum" dataDxfId="107" totalsRowDxfId="106"/>
    <tableColumn id="6" xr3:uid="{00000000-0010-0000-0000-000006000000}" name="Period 4" totalsRowFunction="sum" dataDxfId="105" totalsRowDxfId="104"/>
    <tableColumn id="7" xr3:uid="{00000000-0010-0000-0000-000007000000}" name="Period 5" totalsRowFunction="sum" dataDxfId="103" totalsRowDxfId="102"/>
    <tableColumn id="8" xr3:uid="{00000000-0010-0000-0000-000008000000}" name="Period 6" totalsRowFunction="sum" dataDxfId="101" totalsRowDxfId="100"/>
    <tableColumn id="9" xr3:uid="{00000000-0010-0000-0000-000009000000}" name="Period 7" totalsRowFunction="sum" dataDxfId="99" totalsRowDxfId="98"/>
    <tableColumn id="10" xr3:uid="{00000000-0010-0000-0000-00000A000000}" name="Period 8" totalsRowFunction="sum" dataDxfId="97" totalsRowDxfId="96"/>
    <tableColumn id="11" xr3:uid="{00000000-0010-0000-0000-00000B000000}" name="Period 9" totalsRowFunction="sum" dataDxfId="95" totalsRowDxfId="94"/>
    <tableColumn id="12" xr3:uid="{00000000-0010-0000-0000-00000C000000}" name="Period 10" totalsRowFunction="sum" dataDxfId="93" totalsRowDxfId="92"/>
    <tableColumn id="13" xr3:uid="{00000000-0010-0000-0000-00000D000000}" name="Period 11" totalsRowFunction="sum" dataDxfId="91" totalsRowDxfId="90"/>
    <tableColumn id="14" xr3:uid="{00000000-0010-0000-0000-00000E000000}" name="Period 12" totalsRowFunction="sum" dataDxfId="89" totalsRowDxfId="88"/>
    <tableColumn id="18" xr3:uid="{00000000-0010-0000-0000-000012000000}" name="Column3" dataDxfId="87" totalsRowDxfId="86"/>
    <tableColumn id="15" xr3:uid="{00000000-0010-0000-0000-00000F000000}" name="Total" totalsRowFunction="sum" dataDxfId="85" totalsRowDxfId="84">
      <calculatedColumnFormula>SUM(CashReceipts[[#This Row],[Period 0]:[Period 12]])</calculatedColumnFormula>
    </tableColumn>
    <tableColumn id="16" xr3:uid="{00000000-0010-0000-0000-000010000000}" name="Column1" dataDxfId="83" totalsRowDxfId="82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إيصالات النقد" altTextSummary="إيصالات النقد لمدة 12 شهراً بدءاً من الشهر الأولى من السنة المالية بالإضافة إلى إجمالي كلي محسوب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ashPaidOut" displayName="CashPaidOut" ref="B16:S37" headerRowCount="0" totalsRowCount="1" headerRowDxfId="81" dataDxfId="80" totalsRowDxfId="79">
  <tableColumns count="18">
    <tableColumn id="1" xr3:uid="{00000000-0010-0000-0100-000001000000}" name="Items" totalsRowLabel="الإجمالي" headerRowDxfId="78" dataDxfId="77" totalsRowDxfId="76"/>
    <tableColumn id="17" xr3:uid="{00000000-0010-0000-0100-000011000000}" name="Column2" headerRowDxfId="75" dataDxfId="74" totalsRowDxfId="73"/>
    <tableColumn id="2" xr3:uid="{00000000-0010-0000-0100-000002000000}" name="Period 0" totalsRowFunction="sum" dataDxfId="72" totalsRowDxfId="71"/>
    <tableColumn id="3" xr3:uid="{00000000-0010-0000-0100-000003000000}" name="Period 1" totalsRowFunction="sum" dataDxfId="70" totalsRowDxfId="69"/>
    <tableColumn id="4" xr3:uid="{00000000-0010-0000-0100-000004000000}" name="Period 2" totalsRowFunction="sum" dataDxfId="68" totalsRowDxfId="67"/>
    <tableColumn id="5" xr3:uid="{00000000-0010-0000-0100-000005000000}" name="Period 3" totalsRowFunction="sum" dataDxfId="66" totalsRowDxfId="65"/>
    <tableColumn id="6" xr3:uid="{00000000-0010-0000-0100-000006000000}" name="Period 4" totalsRowFunction="sum" dataDxfId="64" totalsRowDxfId="63"/>
    <tableColumn id="7" xr3:uid="{00000000-0010-0000-0100-000007000000}" name="Period 5" totalsRowFunction="sum" dataDxfId="62" totalsRowDxfId="61"/>
    <tableColumn id="8" xr3:uid="{00000000-0010-0000-0100-000008000000}" name="Period 6" totalsRowFunction="sum" dataDxfId="60" totalsRowDxfId="59"/>
    <tableColumn id="9" xr3:uid="{00000000-0010-0000-0100-000009000000}" name="Period 7" totalsRowFunction="sum" dataDxfId="58" totalsRowDxfId="57"/>
    <tableColumn id="10" xr3:uid="{00000000-0010-0000-0100-00000A000000}" name="Period 8" totalsRowFunction="sum" dataDxfId="56" totalsRowDxfId="55"/>
    <tableColumn id="11" xr3:uid="{00000000-0010-0000-0100-00000B000000}" name="Period 9" totalsRowFunction="sum" dataDxfId="54" totalsRowDxfId="53"/>
    <tableColumn id="12" xr3:uid="{00000000-0010-0000-0100-00000C000000}" name="Period 10" totalsRowFunction="sum" dataDxfId="52" totalsRowDxfId="51"/>
    <tableColumn id="13" xr3:uid="{00000000-0010-0000-0100-00000D000000}" name="Period 11" totalsRowFunction="sum" dataDxfId="50" totalsRowDxfId="49"/>
    <tableColumn id="14" xr3:uid="{00000000-0010-0000-0100-00000E000000}" name="Period 12" totalsRowFunction="sum" dataDxfId="48" totalsRowDxfId="47"/>
    <tableColumn id="18" xr3:uid="{00000000-0010-0000-0100-000012000000}" name="Column3" dataDxfId="46" totalsRowDxfId="45"/>
    <tableColumn id="15" xr3:uid="{00000000-0010-0000-0100-00000F000000}" name="Total" totalsRowFunction="sum" dataDxfId="44" totalsRowDxfId="43">
      <calculatedColumnFormula>SUM(CashPaidOut[[#This Row],[Period 0]:[Period 12]])</calculatedColumnFormula>
    </tableColumn>
    <tableColumn id="16" xr3:uid="{00000000-0010-0000-0100-000010000000}" name="Column1" dataDxfId="42" totalsRowDxfId="41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الدفع نقداً" altTextSummary="الدفعات النقدية لمدة 12 شهراً بدءاً من الشهر الأول للسنة المالية إلى جانب الإجمالي الكلي المحسوب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shPaidOut2" displayName="CashPaidOut2" ref="B40:S45" headerRowCount="0" totalsRowCount="1" headerRowDxfId="40" dataDxfId="39" totalsRowDxfId="38">
  <tableColumns count="18">
    <tableColumn id="1" xr3:uid="{00000000-0010-0000-0200-000001000000}" name="Items" totalsRowLabel="الإجمالي" headerRowDxfId="37" dataDxfId="36" totalsRowDxfId="35"/>
    <tableColumn id="17" xr3:uid="{00000000-0010-0000-0200-000011000000}" name="Column2" headerRowDxfId="34" dataDxfId="33" totalsRowDxfId="32"/>
    <tableColumn id="2" xr3:uid="{00000000-0010-0000-0200-000002000000}" name="Period 0" totalsRowFunction="sum" dataDxfId="31" totalsRowDxfId="30"/>
    <tableColumn id="3" xr3:uid="{00000000-0010-0000-0200-000003000000}" name="Period 1" totalsRowFunction="sum" dataDxfId="29" totalsRowDxfId="28"/>
    <tableColumn id="4" xr3:uid="{00000000-0010-0000-0200-000004000000}" name="Period 2" totalsRowFunction="sum" dataDxfId="27" totalsRowDxfId="26"/>
    <tableColumn id="5" xr3:uid="{00000000-0010-0000-0200-000005000000}" name="Period 3" totalsRowFunction="sum" dataDxfId="25" totalsRowDxfId="24"/>
    <tableColumn id="6" xr3:uid="{00000000-0010-0000-0200-000006000000}" name="Period 4" totalsRowFunction="sum" dataDxfId="23" totalsRowDxfId="22"/>
    <tableColumn id="7" xr3:uid="{00000000-0010-0000-0200-000007000000}" name="Period 5" totalsRowFunction="sum" dataDxfId="21" totalsRowDxfId="20"/>
    <tableColumn id="8" xr3:uid="{00000000-0010-0000-0200-000008000000}" name="Period 6" totalsRowFunction="sum" dataDxfId="19" totalsRowDxfId="18"/>
    <tableColumn id="9" xr3:uid="{00000000-0010-0000-0200-000009000000}" name="Period 7" totalsRowFunction="sum" dataDxfId="17" totalsRowDxfId="16"/>
    <tableColumn id="10" xr3:uid="{00000000-0010-0000-0200-00000A000000}" name="Period 8" totalsRowFunction="sum" dataDxfId="15" totalsRowDxfId="14"/>
    <tableColumn id="11" xr3:uid="{00000000-0010-0000-0200-00000B000000}" name="Period 9" totalsRowFunction="sum" dataDxfId="13" totalsRowDxfId="12"/>
    <tableColumn id="12" xr3:uid="{00000000-0010-0000-0200-00000C000000}" name="Period 10" totalsRowFunction="sum" dataDxfId="11" totalsRowDxfId="10"/>
    <tableColumn id="13" xr3:uid="{00000000-0010-0000-0200-00000D000000}" name="Period 11" totalsRowFunction="sum" dataDxfId="9" totalsRowDxfId="8"/>
    <tableColumn id="14" xr3:uid="{00000000-0010-0000-0200-00000E000000}" name="Period 12" totalsRowFunction="sum" dataDxfId="7" totalsRowDxfId="6"/>
    <tableColumn id="18" xr3:uid="{00000000-0010-0000-0200-000012000000}" name="Column3" dataDxfId="5" totalsRowDxfId="4"/>
    <tableColumn id="15" xr3:uid="{00000000-0010-0000-0200-00000F000000}" name="Total" totalsRowFunction="sum" dataDxfId="3" totalsRowDxfId="2">
      <calculatedColumnFormula>SUM(CashPaidOut2[[#This Row],[Period 0]:[Period 12]])</calculatedColumnFormula>
    </tableColumn>
    <tableColumn id="16" xr3:uid="{00000000-0010-0000-0200-000010000000}" name="Column1" dataDxfId="1" totalsRowDxfId="0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الدفع نقداً (غير الهادفة للربح والخسارة)" altTextSummary="إيصالات النقدية (غير الهادفة للربح والخسارة) لمدة 12 شهراً بدءاً من الشهر الأول للسنة المالية إلى جانب الإجمالي الكلي المحسوب."/>
    </ext>
  </extLst>
</table>
</file>

<file path=xl/theme/theme1.xml><?xml version="1.0" encoding="utf-8"?>
<a:theme xmlns:a="http://schemas.openxmlformats.org/drawingml/2006/main" name="Office Theme">
  <a:themeElements>
    <a:clrScheme name="Cash Flow Statement">
      <a:dk1>
        <a:sysClr val="windowText" lastClr="000000"/>
      </a:dk1>
      <a:lt1>
        <a:sysClr val="window" lastClr="FFFFFF"/>
      </a:lt1>
      <a:dk2>
        <a:srgbClr val="313F55"/>
      </a:dk2>
      <a:lt2>
        <a:srgbClr val="F2F2F2"/>
      </a:lt2>
      <a:accent1>
        <a:srgbClr val="308DA2"/>
      </a:accent1>
      <a:accent2>
        <a:srgbClr val="EB7A20"/>
      </a:accent2>
      <a:accent3>
        <a:srgbClr val="009D00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9D4CA4"/>
      </a:folHlink>
    </a:clrScheme>
    <a:fontScheme name="Cash Flow Statement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AB48"/>
  <sheetViews>
    <sheetView showGridLines="0" rightToLeft="1" tabSelected="1" zoomScaleNormal="100" workbookViewId="0">
      <pane ySplit="4" topLeftCell="A5" activePane="bottomLeft" state="frozen"/>
      <selection pane="bottomLeft"/>
    </sheetView>
  </sheetViews>
  <sheetFormatPr defaultRowHeight="17.25" customHeight="1" x14ac:dyDescent="0.25"/>
  <cols>
    <col min="1" max="1" width="2.25" style="4" customWidth="1"/>
    <col min="2" max="2" width="32.625" style="4" customWidth="1"/>
    <col min="3" max="3" width="2.875" style="4" customWidth="1"/>
    <col min="4" max="4" width="9.375" style="4" customWidth="1"/>
    <col min="5" max="11" width="9.625" style="4" customWidth="1"/>
    <col min="12" max="12" width="13" style="4" customWidth="1"/>
    <col min="13" max="13" width="10.75" style="4" customWidth="1"/>
    <col min="14" max="15" width="9.625" style="4" customWidth="1"/>
    <col min="16" max="16" width="11.125" style="4" customWidth="1"/>
    <col min="17" max="17" width="2.875" style="4" customWidth="1"/>
    <col min="18" max="16384" width="9" style="4"/>
  </cols>
  <sheetData>
    <row r="1" spans="2:28" ht="42" customHeight="1" thickBot="1" x14ac:dyDescent="0.5">
      <c r="B1" s="1" t="s">
        <v>39</v>
      </c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22.5" customHeight="1" thickTop="1" x14ac:dyDescent="0.25">
      <c r="Q2" s="5"/>
    </row>
    <row r="3" spans="2:28" ht="25.5" customHeight="1" x14ac:dyDescent="0.25">
      <c r="B3" s="6" t="s">
        <v>0</v>
      </c>
      <c r="D3" s="7" t="s">
        <v>36</v>
      </c>
      <c r="E3" s="8" t="str">
        <f>UPPER(TEXT(FiscalYearStartDate,"[$-10C0000]mmm"))</f>
        <v>يناير</v>
      </c>
      <c r="F3" s="8" t="str">
        <f>UPPER(TEXT(EOMONTH(FiscalYearStartDate,1),"[$-10C0000]mmm"))</f>
        <v>فبراير</v>
      </c>
      <c r="G3" s="8" t="str">
        <f>UPPER(TEXT(EOMONTH(FiscalYearStartDate,2),"[$-10C0000]mmm"))</f>
        <v>مارس</v>
      </c>
      <c r="H3" s="8" t="str">
        <f>UPPER(TEXT(EOMONTH(FiscalYearStartDate,3),"[$-10C0000]mmm"))</f>
        <v>أبريل</v>
      </c>
      <c r="I3" s="8" t="str">
        <f>UPPER(TEXT(EOMONTH(FiscalYearStartDate,4),"[$-10C0000]mmm"))</f>
        <v>مايو</v>
      </c>
      <c r="J3" s="8" t="str">
        <f>UPPER(TEXT(EOMONTH(FiscalYearStartDate,5),"[$-10C0000]mmm"))</f>
        <v>يونيو</v>
      </c>
      <c r="K3" s="8" t="str">
        <f>UPPER(TEXT(EOMONTH(FiscalYearStartDate,6),"[$-10C0000]mmm"))</f>
        <v>يوليو</v>
      </c>
      <c r="L3" s="9" t="str">
        <f>UPPER(TEXT(EOMONTH(FiscalYearStartDate,7),"[$-10C0000]mmm"))</f>
        <v>أغسطس</v>
      </c>
      <c r="M3" s="9" t="str">
        <f>UPPER(TEXT(EOMONTH(FiscalYearStartDate,8),"[$-10C0000]mmm"))</f>
        <v>سبتمبر</v>
      </c>
      <c r="N3" s="8" t="str">
        <f>UPPER(TEXT(EOMONTH(FiscalYearStartDate,9),"[$-10C0000]mmm"))</f>
        <v>أكتوبر</v>
      </c>
      <c r="O3" s="8" t="str">
        <f>UPPER(TEXT(EOMONTH(FiscalYearStartDate,10),"[$-10C0000]mmm"))</f>
        <v>نوفمبر</v>
      </c>
      <c r="P3" s="9" t="str">
        <f>UPPER(TEXT(EOMONTH(FiscalYearStartDate,11),"[$-10C0000]mmm"))</f>
        <v>ديسمبر</v>
      </c>
      <c r="Q3" s="10"/>
      <c r="R3" s="11" t="s">
        <v>6</v>
      </c>
    </row>
    <row r="4" spans="2:28" ht="12.75" customHeight="1" thickBot="1" x14ac:dyDescent="0.25">
      <c r="B4" s="49">
        <v>40913</v>
      </c>
      <c r="D4" s="12" t="s">
        <v>37</v>
      </c>
      <c r="E4" s="13">
        <f>FiscalYearStartDate</f>
        <v>40913</v>
      </c>
      <c r="F4" s="13">
        <f t="shared" ref="F4" si="0">EOMONTH(E4,0)+DAY(FiscalYearStartDate)</f>
        <v>40944</v>
      </c>
      <c r="G4" s="13">
        <f t="shared" ref="G4" si="1">EOMONTH(F4,0)+DAY(FiscalYearStartDate)</f>
        <v>40973</v>
      </c>
      <c r="H4" s="13">
        <f t="shared" ref="H4" si="2">EOMONTH(G4,0)+DAY(FiscalYearStartDate)</f>
        <v>41004</v>
      </c>
      <c r="I4" s="13">
        <f t="shared" ref="I4" si="3">EOMONTH(H4,0)+DAY(FiscalYearStartDate)</f>
        <v>41034</v>
      </c>
      <c r="J4" s="13">
        <f t="shared" ref="J4" si="4">EOMONTH(I4,0)+DAY(FiscalYearStartDate)</f>
        <v>41065</v>
      </c>
      <c r="K4" s="13">
        <f t="shared" ref="K4" si="5">EOMONTH(J4,0)+DAY(FiscalYearStartDate)</f>
        <v>41095</v>
      </c>
      <c r="L4" s="13">
        <f t="shared" ref="L4" si="6">EOMONTH(K4,0)+DAY(FiscalYearStartDate)</f>
        <v>41126</v>
      </c>
      <c r="M4" s="13">
        <f t="shared" ref="M4" si="7">EOMONTH(L4,0)+DAY(FiscalYearStartDate)</f>
        <v>41157</v>
      </c>
      <c r="N4" s="13">
        <f t="shared" ref="N4" si="8">EOMONTH(M4,0)+DAY(FiscalYearStartDate)</f>
        <v>41187</v>
      </c>
      <c r="O4" s="13">
        <f t="shared" ref="O4" si="9">EOMONTH(N4,0)+DAY(FiscalYearStartDate)</f>
        <v>41218</v>
      </c>
      <c r="P4" s="13">
        <f t="shared" ref="P4" si="10">EOMONTH(O4,0)+DAY(FiscalYearStartDate)</f>
        <v>41248</v>
      </c>
      <c r="Q4" s="14"/>
      <c r="R4" s="7" t="s">
        <v>38</v>
      </c>
    </row>
    <row r="5" spans="2:28" ht="17.25" customHeight="1" thickTop="1" x14ac:dyDescent="0.2">
      <c r="B5" s="38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/>
    </row>
    <row r="6" spans="2:28" ht="17.25" customHeight="1" thickBot="1" x14ac:dyDescent="0.25">
      <c r="B6" s="39" t="s">
        <v>1</v>
      </c>
      <c r="D6" s="43">
        <v>100</v>
      </c>
      <c r="E6" s="43">
        <f>D48</f>
        <v>100</v>
      </c>
      <c r="F6" s="44">
        <f t="shared" ref="F6:P6" si="11">E48</f>
        <v>-125</v>
      </c>
      <c r="G6" s="43">
        <f t="shared" si="11"/>
        <v>45</v>
      </c>
      <c r="H6" s="44">
        <f t="shared" si="11"/>
        <v>-1</v>
      </c>
      <c r="I6" s="43">
        <f t="shared" si="11"/>
        <v>224</v>
      </c>
      <c r="J6" s="43">
        <f t="shared" si="11"/>
        <v>269</v>
      </c>
      <c r="K6" s="43">
        <f t="shared" si="11"/>
        <v>269</v>
      </c>
      <c r="L6" s="43">
        <f t="shared" si="11"/>
        <v>269</v>
      </c>
      <c r="M6" s="43">
        <f t="shared" si="11"/>
        <v>269</v>
      </c>
      <c r="N6" s="43">
        <f t="shared" si="11"/>
        <v>269</v>
      </c>
      <c r="O6" s="43">
        <f t="shared" si="11"/>
        <v>269</v>
      </c>
      <c r="P6" s="43">
        <f t="shared" si="11"/>
        <v>269</v>
      </c>
      <c r="Q6" s="19"/>
      <c r="R6" s="43">
        <f>P6</f>
        <v>269</v>
      </c>
      <c r="S6" s="43"/>
      <c r="T6" s="43"/>
      <c r="U6" s="43"/>
      <c r="V6" s="43"/>
      <c r="W6" s="43"/>
      <c r="X6" s="43"/>
      <c r="Y6" s="43"/>
    </row>
    <row r="7" spans="2:28" ht="17.25" customHeight="1" x14ac:dyDescent="0.25">
      <c r="B7" s="40"/>
      <c r="Q7" s="20"/>
    </row>
    <row r="8" spans="2:28" ht="17.25" customHeight="1" x14ac:dyDescent="0.25">
      <c r="B8" s="41" t="s">
        <v>2</v>
      </c>
      <c r="Q8" s="20"/>
    </row>
    <row r="9" spans="2:28" ht="17.25" customHeight="1" x14ac:dyDescent="0.25">
      <c r="B9" s="42" t="s">
        <v>3</v>
      </c>
      <c r="C9" s="20"/>
      <c r="D9" s="21"/>
      <c r="E9" s="40">
        <v>125</v>
      </c>
      <c r="F9" s="40">
        <v>120</v>
      </c>
      <c r="G9" s="40">
        <v>130</v>
      </c>
      <c r="H9" s="40">
        <v>100</v>
      </c>
      <c r="I9" s="21"/>
      <c r="J9" s="21"/>
      <c r="K9" s="21"/>
      <c r="L9" s="21"/>
      <c r="M9" s="21"/>
      <c r="N9" s="21"/>
      <c r="O9" s="21"/>
      <c r="P9" s="21"/>
      <c r="Q9" s="22"/>
      <c r="R9" s="4">
        <f>SUM(CashReceipts[[#This Row],[Period 0]:[Period 12]])</f>
        <v>475</v>
      </c>
    </row>
    <row r="10" spans="2:28" ht="17.25" customHeight="1" x14ac:dyDescent="0.25">
      <c r="B10" s="42" t="s">
        <v>4</v>
      </c>
      <c r="C10" s="20"/>
      <c r="D10" s="21"/>
      <c r="E10" s="40"/>
      <c r="F10" s="40"/>
      <c r="G10" s="40"/>
      <c r="H10" s="40">
        <v>75</v>
      </c>
      <c r="I10" s="40">
        <v>45</v>
      </c>
      <c r="J10" s="21"/>
      <c r="K10" s="21"/>
      <c r="L10" s="21"/>
      <c r="M10" s="21"/>
      <c r="N10" s="21"/>
      <c r="O10" s="21"/>
      <c r="P10" s="21"/>
      <c r="Q10" s="22"/>
      <c r="R10" s="4">
        <f>SUM(CashReceipts[[#This Row],[Period 0]:[Period 12]])</f>
        <v>120</v>
      </c>
    </row>
    <row r="11" spans="2:28" ht="17.25" customHeight="1" x14ac:dyDescent="0.25">
      <c r="B11" s="42" t="s">
        <v>5</v>
      </c>
      <c r="C11" s="23"/>
      <c r="D11" s="21"/>
      <c r="E11" s="40">
        <v>50</v>
      </c>
      <c r="F11" s="40">
        <v>50</v>
      </c>
      <c r="G11" s="40">
        <v>50</v>
      </c>
      <c r="H11" s="40">
        <v>50</v>
      </c>
      <c r="I11" s="21"/>
      <c r="J11" s="21"/>
      <c r="K11" s="21"/>
      <c r="L11" s="21"/>
      <c r="M11" s="21"/>
      <c r="N11" s="21"/>
      <c r="O11" s="21"/>
      <c r="P11" s="21"/>
      <c r="Q11" s="22"/>
      <c r="R11" s="4">
        <f>SUM(CashReceipts[[#This Row],[Period 0]:[Period 12]])</f>
        <v>200</v>
      </c>
    </row>
    <row r="12" spans="2:28" ht="17.25" customHeight="1" thickBot="1" x14ac:dyDescent="0.3">
      <c r="B12" s="24" t="s">
        <v>6</v>
      </c>
      <c r="C12" s="25"/>
      <c r="D12" s="45">
        <f>SUBTOTAL(109,CashReceipts[Period 0])</f>
        <v>0</v>
      </c>
      <c r="E12" s="45">
        <f>SUBTOTAL(109,CashReceipts[Period 1])</f>
        <v>175</v>
      </c>
      <c r="F12" s="45">
        <f>SUBTOTAL(109,CashReceipts[Period 2])</f>
        <v>170</v>
      </c>
      <c r="G12" s="45">
        <f>SUBTOTAL(109,CashReceipts[Period 3])</f>
        <v>180</v>
      </c>
      <c r="H12" s="45">
        <f>SUBTOTAL(109,CashReceipts[Period 4])</f>
        <v>225</v>
      </c>
      <c r="I12" s="45">
        <f>SUBTOTAL(109,CashReceipts[Period 5])</f>
        <v>45</v>
      </c>
      <c r="J12" s="45">
        <f>SUBTOTAL(109,CashReceipts[Period 6])</f>
        <v>0</v>
      </c>
      <c r="K12" s="45">
        <f>SUBTOTAL(109,CashReceipts[Period 7])</f>
        <v>0</v>
      </c>
      <c r="L12" s="45">
        <f>SUBTOTAL(109,CashReceipts[Period 8])</f>
        <v>0</v>
      </c>
      <c r="M12" s="45">
        <f>SUBTOTAL(109,CashReceipts[Period 9])</f>
        <v>0</v>
      </c>
      <c r="N12" s="45">
        <f>SUBTOTAL(109,CashReceipts[Period 10])</f>
        <v>0</v>
      </c>
      <c r="O12" s="45">
        <f>SUBTOTAL(109,CashReceipts[Period 11])</f>
        <v>0</v>
      </c>
      <c r="P12" s="45">
        <f>SUBTOTAL(109,CashReceipts[Period 12])</f>
        <v>0</v>
      </c>
      <c r="Q12" s="22"/>
      <c r="R12" s="45">
        <f>SUBTOTAL(109,CashReceipts[Total])</f>
        <v>795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2:28" ht="17.25" customHeight="1" thickTop="1" thickBot="1" x14ac:dyDescent="0.3">
      <c r="B13" s="26" t="s">
        <v>7</v>
      </c>
      <c r="C13" s="27"/>
      <c r="D13" s="46">
        <f>D6+SUM(CashReceipts[Period 0])</f>
        <v>100</v>
      </c>
      <c r="E13" s="46">
        <f>E6+SUM(CashReceipts[Period 1])</f>
        <v>275</v>
      </c>
      <c r="F13" s="46">
        <f>F6+SUM(CashReceipts[Period 2])</f>
        <v>45</v>
      </c>
      <c r="G13" s="46">
        <f>G6+SUM(CashReceipts[Period 3])</f>
        <v>225</v>
      </c>
      <c r="H13" s="46">
        <f>H6+SUM(CashReceipts[Period 4])</f>
        <v>224</v>
      </c>
      <c r="I13" s="46">
        <f>I6+SUM(CashReceipts[Period 5])</f>
        <v>269</v>
      </c>
      <c r="J13" s="46">
        <f>J6+SUM(CashReceipts[Period 6])</f>
        <v>269</v>
      </c>
      <c r="K13" s="46">
        <f>K6+SUM(CashReceipts[Period 7])</f>
        <v>269</v>
      </c>
      <c r="L13" s="46">
        <f>L6+SUM(CashReceipts[Period 8])</f>
        <v>269</v>
      </c>
      <c r="M13" s="46">
        <f>M6+SUM(CashReceipts[Period 9])</f>
        <v>269</v>
      </c>
      <c r="N13" s="46">
        <f>N6+SUM(CashReceipts[Period 10])</f>
        <v>269</v>
      </c>
      <c r="O13" s="46">
        <f>O6+SUM(CashReceipts[Period 11])</f>
        <v>269</v>
      </c>
      <c r="P13" s="46">
        <f>P6+SUM(CashReceipts[Period 12])</f>
        <v>269</v>
      </c>
      <c r="Q13" s="28"/>
      <c r="R13" s="46">
        <f>R6+SUM(CashReceipts[Total])</f>
        <v>1064</v>
      </c>
      <c r="S13" s="29"/>
    </row>
    <row r="14" spans="2:28" ht="17.25" customHeight="1" x14ac:dyDescent="0.2"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 spans="2:28" ht="17.25" customHeight="1" x14ac:dyDescent="0.2">
      <c r="B15" s="30" t="s">
        <v>8</v>
      </c>
      <c r="C15" s="20"/>
      <c r="Q15" s="20"/>
    </row>
    <row r="16" spans="2:28" ht="17.25" customHeight="1" x14ac:dyDescent="0.25">
      <c r="B16" s="31" t="s">
        <v>27</v>
      </c>
      <c r="C16" s="20"/>
      <c r="D16" s="21"/>
      <c r="E16" s="40">
        <v>400</v>
      </c>
      <c r="F16" s="21"/>
      <c r="G16" s="40">
        <v>226</v>
      </c>
      <c r="H16" s="21"/>
      <c r="I16" s="21"/>
      <c r="J16" s="21"/>
      <c r="K16" s="21"/>
      <c r="L16" s="21"/>
      <c r="M16" s="21"/>
      <c r="N16" s="21"/>
      <c r="O16" s="21"/>
      <c r="P16" s="21"/>
      <c r="Q16" s="32"/>
      <c r="R16" s="4">
        <f>SUM(CashPaidOut[[#This Row],[Period 0]:[Period 12]])</f>
        <v>626</v>
      </c>
      <c r="S16" s="34"/>
    </row>
    <row r="17" spans="2:19" ht="17.25" customHeight="1" x14ac:dyDescent="0.25">
      <c r="B17" s="31" t="s">
        <v>9</v>
      </c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32"/>
      <c r="R17" s="4">
        <f>SUM(CashPaidOut[[#This Row],[Period 0]:[Period 12]])</f>
        <v>0</v>
      </c>
      <c r="S17" s="34"/>
    </row>
    <row r="18" spans="2:19" ht="17.25" customHeight="1" x14ac:dyDescent="0.25">
      <c r="B18" s="31" t="s">
        <v>9</v>
      </c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32"/>
      <c r="R18" s="4">
        <f>SUM(CashPaidOut[[#This Row],[Period 0]:[Period 12]])</f>
        <v>0</v>
      </c>
      <c r="S18" s="34"/>
    </row>
    <row r="19" spans="2:19" ht="17.25" customHeight="1" x14ac:dyDescent="0.25">
      <c r="B19" s="31" t="s">
        <v>10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32"/>
      <c r="R19" s="4">
        <f>SUM(CashPaidOut[[#This Row],[Period 0]:[Period 12]])</f>
        <v>0</v>
      </c>
      <c r="S19" s="34"/>
    </row>
    <row r="20" spans="2:19" ht="17.25" customHeight="1" x14ac:dyDescent="0.25">
      <c r="B20" s="31" t="s">
        <v>11</v>
      </c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32"/>
      <c r="R20" s="4">
        <f>SUM(CashPaidOut[[#This Row],[Period 0]:[Period 12]])</f>
        <v>0</v>
      </c>
      <c r="S20" s="34"/>
    </row>
    <row r="21" spans="2:19" ht="17.25" customHeight="1" x14ac:dyDescent="0.25">
      <c r="B21" s="31" t="s">
        <v>12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32"/>
      <c r="R21" s="4">
        <f>SUM(CashPaidOut[[#This Row],[Period 0]:[Period 12]])</f>
        <v>0</v>
      </c>
      <c r="S21" s="34"/>
    </row>
    <row r="22" spans="2:19" ht="17.25" customHeight="1" x14ac:dyDescent="0.25">
      <c r="B22" s="31" t="s">
        <v>13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32"/>
      <c r="R22" s="4">
        <f>SUM(CashPaidOut[[#This Row],[Period 0]:[Period 12]])</f>
        <v>0</v>
      </c>
      <c r="S22" s="34"/>
    </row>
    <row r="23" spans="2:19" ht="17.25" customHeight="1" x14ac:dyDescent="0.25">
      <c r="B23" s="31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32"/>
      <c r="R23" s="4">
        <f>SUM(CashPaidOut[[#This Row],[Period 0]:[Period 12]])</f>
        <v>0</v>
      </c>
      <c r="S23" s="34"/>
    </row>
    <row r="24" spans="2:19" ht="17.25" customHeight="1" x14ac:dyDescent="0.25">
      <c r="B24" s="31" t="s">
        <v>15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32"/>
      <c r="R24" s="4">
        <f>SUM(CashPaidOut[[#This Row],[Period 0]:[Period 12]])</f>
        <v>0</v>
      </c>
      <c r="S24" s="34"/>
    </row>
    <row r="25" spans="2:19" ht="17.25" customHeight="1" x14ac:dyDescent="0.25">
      <c r="B25" s="31" t="s">
        <v>16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2"/>
      <c r="R25" s="4">
        <f>SUM(CashPaidOut[[#This Row],[Period 0]:[Period 12]])</f>
        <v>0</v>
      </c>
      <c r="S25" s="34"/>
    </row>
    <row r="26" spans="2:19" ht="17.25" customHeight="1" x14ac:dyDescent="0.25">
      <c r="B26" s="31" t="s">
        <v>17</v>
      </c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2"/>
      <c r="R26" s="4">
        <f>SUM(CashPaidOut[[#This Row],[Period 0]:[Period 12]])</f>
        <v>0</v>
      </c>
      <c r="S26" s="34"/>
    </row>
    <row r="27" spans="2:19" ht="17.25" customHeight="1" x14ac:dyDescent="0.25">
      <c r="B27" s="31" t="s">
        <v>18</v>
      </c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2"/>
      <c r="R27" s="4">
        <f>SUM(CashPaidOut[[#This Row],[Period 0]:[Period 12]])</f>
        <v>0</v>
      </c>
      <c r="S27" s="34"/>
    </row>
    <row r="28" spans="2:19" ht="17.25" customHeight="1" x14ac:dyDescent="0.25">
      <c r="B28" s="31" t="s">
        <v>19</v>
      </c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2"/>
      <c r="R28" s="4">
        <f>SUM(CashPaidOut[[#This Row],[Period 0]:[Period 12]])</f>
        <v>0</v>
      </c>
      <c r="S28" s="34"/>
    </row>
    <row r="29" spans="2:19" ht="17.25" customHeight="1" x14ac:dyDescent="0.25">
      <c r="B29" s="31" t="s">
        <v>20</v>
      </c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2"/>
      <c r="R29" s="4">
        <f>SUM(CashPaidOut[[#This Row],[Period 0]:[Period 12]])</f>
        <v>0</v>
      </c>
      <c r="S29" s="34"/>
    </row>
    <row r="30" spans="2:19" ht="17.25" customHeight="1" x14ac:dyDescent="0.25">
      <c r="B30" s="31" t="s">
        <v>21</v>
      </c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2"/>
      <c r="R30" s="4">
        <f>SUM(CashPaidOut[[#This Row],[Period 0]:[Period 12]])</f>
        <v>0</v>
      </c>
      <c r="S30" s="34"/>
    </row>
    <row r="31" spans="2:19" ht="17.25" customHeight="1" x14ac:dyDescent="0.25">
      <c r="B31" s="31" t="s">
        <v>22</v>
      </c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2"/>
      <c r="R31" s="4">
        <f>SUM(CashPaidOut[[#This Row],[Period 0]:[Period 12]])</f>
        <v>0</v>
      </c>
      <c r="S31" s="34"/>
    </row>
    <row r="32" spans="2:19" ht="17.25" customHeight="1" x14ac:dyDescent="0.25">
      <c r="B32" s="31" t="s">
        <v>23</v>
      </c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2"/>
      <c r="R32" s="4">
        <f>SUM(CashPaidOut[[#This Row],[Period 0]:[Period 12]])</f>
        <v>0</v>
      </c>
      <c r="S32" s="34"/>
    </row>
    <row r="33" spans="2:19" ht="17.25" customHeight="1" x14ac:dyDescent="0.25">
      <c r="B33" s="31" t="s">
        <v>24</v>
      </c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2"/>
      <c r="R33" s="4">
        <f>SUM(CashPaidOut[[#This Row],[Period 0]:[Period 12]])</f>
        <v>0</v>
      </c>
      <c r="S33" s="34"/>
    </row>
    <row r="34" spans="2:19" ht="17.25" customHeight="1" x14ac:dyDescent="0.25">
      <c r="B34" s="31" t="s">
        <v>25</v>
      </c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2"/>
      <c r="R34" s="4">
        <f>SUM(CashPaidOut[[#This Row],[Period 0]:[Period 12]])</f>
        <v>0</v>
      </c>
      <c r="S34" s="34"/>
    </row>
    <row r="35" spans="2:19" ht="17.25" customHeight="1" x14ac:dyDescent="0.25">
      <c r="B35" s="31" t="s">
        <v>25</v>
      </c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32"/>
      <c r="R35" s="4">
        <f>SUM(CashPaidOut[[#This Row],[Period 0]:[Period 12]])</f>
        <v>0</v>
      </c>
      <c r="S35" s="34"/>
    </row>
    <row r="36" spans="2:19" ht="17.25" customHeight="1" x14ac:dyDescent="0.25">
      <c r="B36" s="31" t="s">
        <v>26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32"/>
      <c r="R36" s="4">
        <f>SUM(CashPaidOut[[#This Row],[Period 0]:[Period 12]])</f>
        <v>0</v>
      </c>
      <c r="S36" s="34"/>
    </row>
    <row r="37" spans="2:19" ht="17.25" customHeight="1" x14ac:dyDescent="0.25">
      <c r="B37" s="35" t="s">
        <v>6</v>
      </c>
      <c r="C37" s="20"/>
      <c r="D37" s="4">
        <f>SUBTOTAL(109,CashPaidOut[Period 0])</f>
        <v>0</v>
      </c>
      <c r="E37" s="4">
        <f>SUBTOTAL(109,CashPaidOut[Period 1])</f>
        <v>400</v>
      </c>
      <c r="F37" s="4">
        <f>SUBTOTAL(109,CashPaidOut[Period 2])</f>
        <v>0</v>
      </c>
      <c r="G37" s="4">
        <f>SUBTOTAL(109,CashPaidOut[Period 3])</f>
        <v>226</v>
      </c>
      <c r="H37" s="4">
        <f>SUBTOTAL(109,CashPaidOut[Period 4])</f>
        <v>0</v>
      </c>
      <c r="I37" s="4">
        <f>SUBTOTAL(109,CashPaidOut[Period 5])</f>
        <v>0</v>
      </c>
      <c r="J37" s="4">
        <f>SUBTOTAL(109,CashPaidOut[Period 6])</f>
        <v>0</v>
      </c>
      <c r="K37" s="4">
        <f>SUBTOTAL(109,CashPaidOut[Period 7])</f>
        <v>0</v>
      </c>
      <c r="L37" s="4">
        <f>SUBTOTAL(109,CashPaidOut[Period 8])</f>
        <v>0</v>
      </c>
      <c r="M37" s="4">
        <f>SUBTOTAL(109,CashPaidOut[Period 9])</f>
        <v>0</v>
      </c>
      <c r="N37" s="4">
        <f>SUBTOTAL(109,CashPaidOut[Period 10])</f>
        <v>0</v>
      </c>
      <c r="O37" s="4">
        <f>SUBTOTAL(109,CashPaidOut[Period 11])</f>
        <v>0</v>
      </c>
      <c r="P37" s="4">
        <f>SUBTOTAL(109,CashPaidOut[Period 12])</f>
        <v>0</v>
      </c>
      <c r="Q37" s="22"/>
      <c r="R37" s="4">
        <f>SUBTOTAL(109,CashPaidOut[Total])</f>
        <v>626</v>
      </c>
    </row>
    <row r="38" spans="2:19" ht="17.25" customHeight="1" x14ac:dyDescent="0.25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2:19" ht="17.25" customHeight="1" x14ac:dyDescent="0.2">
      <c r="B39" s="30" t="s">
        <v>28</v>
      </c>
      <c r="C39" s="27"/>
      <c r="Q39" s="20"/>
    </row>
    <row r="40" spans="2:19" ht="17.25" customHeight="1" x14ac:dyDescent="0.25">
      <c r="B40" s="31" t="s">
        <v>29</v>
      </c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 s="33">
        <f>SUM(CashPaidOut2[[#This Row],[Period 0]:[Period 12]])</f>
        <v>0</v>
      </c>
      <c r="S40" s="34"/>
    </row>
    <row r="41" spans="2:19" ht="17.25" customHeight="1" x14ac:dyDescent="0.25">
      <c r="B41" s="31" t="s">
        <v>30</v>
      </c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33">
        <f>SUM(CashPaidOut2[[#This Row],[Period 0]:[Period 12]])</f>
        <v>0</v>
      </c>
      <c r="S41" s="34"/>
    </row>
    <row r="42" spans="2:19" ht="17.25" customHeight="1" x14ac:dyDescent="0.25">
      <c r="B42" s="31" t="s">
        <v>31</v>
      </c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 s="33">
        <f>SUM(CashPaidOut2[[#This Row],[Period 0]:[Period 12]])</f>
        <v>0</v>
      </c>
      <c r="S42" s="34"/>
    </row>
    <row r="43" spans="2:19" ht="17.25" customHeight="1" x14ac:dyDescent="0.25">
      <c r="B43" s="31" t="s">
        <v>32</v>
      </c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2"/>
      <c r="R43" s="33">
        <f>SUM(CashPaidOut2[[#This Row],[Period 0]:[Period 12]])</f>
        <v>0</v>
      </c>
      <c r="S43" s="34"/>
    </row>
    <row r="44" spans="2:19" ht="17.25" customHeight="1" x14ac:dyDescent="0.25">
      <c r="B44" s="31" t="s">
        <v>33</v>
      </c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33">
        <f>SUM(CashPaidOut2[[#This Row],[Period 0]:[Period 12]])</f>
        <v>0</v>
      </c>
      <c r="S44" s="34"/>
    </row>
    <row r="45" spans="2:19" ht="17.25" customHeight="1" x14ac:dyDescent="0.25">
      <c r="B45" s="35" t="s">
        <v>6</v>
      </c>
      <c r="C45" s="20"/>
      <c r="D45" s="4">
        <f>SUBTOTAL(109,CashPaidOut2[Period 0])</f>
        <v>0</v>
      </c>
      <c r="E45" s="4">
        <f>SUBTOTAL(109,CashPaidOut2[Period 1])</f>
        <v>0</v>
      </c>
      <c r="F45" s="4">
        <f>SUBTOTAL(109,CashPaidOut2[Period 2])</f>
        <v>0</v>
      </c>
      <c r="G45" s="4">
        <f>SUBTOTAL(109,CashPaidOut2[Period 3])</f>
        <v>0</v>
      </c>
      <c r="H45" s="4">
        <f>SUBTOTAL(109,CashPaidOut2[Period 4])</f>
        <v>0</v>
      </c>
      <c r="I45" s="4">
        <f>SUBTOTAL(109,CashPaidOut2[Period 5])</f>
        <v>0</v>
      </c>
      <c r="J45" s="4">
        <f>SUBTOTAL(109,CashPaidOut2[Period 6])</f>
        <v>0</v>
      </c>
      <c r="K45" s="4">
        <f>SUBTOTAL(109,CashPaidOut2[Period 7])</f>
        <v>0</v>
      </c>
      <c r="L45" s="4">
        <f>SUBTOTAL(109,CashPaidOut2[Period 8])</f>
        <v>0</v>
      </c>
      <c r="M45" s="4">
        <f>SUBTOTAL(109,CashPaidOut2[Period 9])</f>
        <v>0</v>
      </c>
      <c r="N45" s="4">
        <f>SUBTOTAL(109,CashPaidOut2[Period 10])</f>
        <v>0</v>
      </c>
      <c r="O45" s="4">
        <f>SUBTOTAL(109,CashPaidOut2[Period 11])</f>
        <v>0</v>
      </c>
      <c r="P45" s="4">
        <f>SUBTOTAL(109,CashPaidOut2[Period 12])</f>
        <v>0</v>
      </c>
      <c r="Q45" s="22"/>
      <c r="R45" s="4">
        <f>SUBTOTAL(109,CashPaidOut2[Total])</f>
        <v>0</v>
      </c>
    </row>
    <row r="46" spans="2:19" ht="17.25" customHeight="1" thickBot="1" x14ac:dyDescent="0.25">
      <c r="B46" s="26" t="s">
        <v>34</v>
      </c>
      <c r="C46" s="27"/>
      <c r="D46" s="46">
        <f>SUM(CashPaidOut[Period 0],CashPaidOut2[Period 0])</f>
        <v>0</v>
      </c>
      <c r="E46" s="46">
        <f>SUM(CashPaidOut[Period 1],CashPaidOut2[Period 1])</f>
        <v>400</v>
      </c>
      <c r="F46" s="46">
        <f>SUM(CashPaidOut[Period 2],CashPaidOut2[Period 2])</f>
        <v>0</v>
      </c>
      <c r="G46" s="46">
        <f>SUM(CashPaidOut[Period 3],CashPaidOut2[Period 3])</f>
        <v>226</v>
      </c>
      <c r="H46" s="46">
        <f>SUM(CashPaidOut[Period 4],CashPaidOut2[Period 4])</f>
        <v>0</v>
      </c>
      <c r="I46" s="46">
        <f>SUM(CashPaidOut[Period 5],CashPaidOut2[Period 5])</f>
        <v>0</v>
      </c>
      <c r="J46" s="46">
        <f>SUM(CashPaidOut[Period 6],CashPaidOut2[Period 6])</f>
        <v>0</v>
      </c>
      <c r="K46" s="46">
        <f>SUM(CashPaidOut[Period 7],CashPaidOut2[Period 7])</f>
        <v>0</v>
      </c>
      <c r="L46" s="46">
        <f>SUM(CashPaidOut[Period 8],CashPaidOut2[Period 8])</f>
        <v>0</v>
      </c>
      <c r="M46" s="46">
        <f>SUM(CashPaidOut[Period 9],CashPaidOut2[Period 9])</f>
        <v>0</v>
      </c>
      <c r="N46" s="46">
        <f>SUM(CashPaidOut[Period 10],CashPaidOut2[Period 10])</f>
        <v>0</v>
      </c>
      <c r="O46" s="46">
        <f>SUM(CashPaidOut[Period 11],CashPaidOut2[Period 11])</f>
        <v>0</v>
      </c>
      <c r="P46" s="46">
        <f>SUM(CashPaidOut[Period 12],CashPaidOut2[Period 12])</f>
        <v>0</v>
      </c>
      <c r="Q46" s="27"/>
      <c r="R46" s="46">
        <f>SUM(CashPaidOut[Total],CashPaidOut2[Total])</f>
        <v>626</v>
      </c>
      <c r="S46" s="36"/>
    </row>
    <row r="47" spans="2:19" s="37" customFormat="1" ht="17.25" customHeight="1" x14ac:dyDescent="0.2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2:19" ht="17.25" customHeight="1" thickBot="1" x14ac:dyDescent="0.25">
      <c r="B48" s="26" t="s">
        <v>35</v>
      </c>
      <c r="C48" s="27"/>
      <c r="D48" s="47">
        <f t="shared" ref="D48:P48" si="12">D13-D46</f>
        <v>100</v>
      </c>
      <c r="E48" s="48">
        <f t="shared" si="12"/>
        <v>-125</v>
      </c>
      <c r="F48" s="47">
        <f t="shared" si="12"/>
        <v>45</v>
      </c>
      <c r="G48" s="48">
        <f t="shared" si="12"/>
        <v>-1</v>
      </c>
      <c r="H48" s="47">
        <f t="shared" si="12"/>
        <v>224</v>
      </c>
      <c r="I48" s="47">
        <f t="shared" si="12"/>
        <v>269</v>
      </c>
      <c r="J48" s="47">
        <f t="shared" si="12"/>
        <v>269</v>
      </c>
      <c r="K48" s="47">
        <f t="shared" si="12"/>
        <v>269</v>
      </c>
      <c r="L48" s="47">
        <f t="shared" si="12"/>
        <v>269</v>
      </c>
      <c r="M48" s="47">
        <f t="shared" si="12"/>
        <v>269</v>
      </c>
      <c r="N48" s="47">
        <f t="shared" si="12"/>
        <v>269</v>
      </c>
      <c r="O48" s="47">
        <f t="shared" si="12"/>
        <v>269</v>
      </c>
      <c r="P48" s="47">
        <f t="shared" si="12"/>
        <v>269</v>
      </c>
      <c r="Q48" s="27"/>
      <c r="R48" s="47">
        <f>R13-R46</f>
        <v>438</v>
      </c>
      <c r="S48" s="36"/>
    </row>
  </sheetData>
  <mergeCells count="3">
    <mergeCell ref="B14:S14"/>
    <mergeCell ref="B38:S38"/>
    <mergeCell ref="B47:S47"/>
  </mergeCells>
  <conditionalFormatting sqref="F6 H6">
    <cfRule type="expression" dxfId="126" priority="4">
      <formula>F6&lt;0</formula>
    </cfRule>
  </conditionalFormatting>
  <conditionalFormatting sqref="E48:P48">
    <cfRule type="expression" dxfId="125" priority="3">
      <formula>E48&lt;0</formula>
    </cfRule>
  </conditionalFormatting>
  <conditionalFormatting sqref="D13:P13">
    <cfRule type="expression" dxfId="124" priority="2">
      <formula>D13&lt;0</formula>
    </cfRule>
  </conditionalFormatting>
  <conditionalFormatting sqref="D48">
    <cfRule type="expression" dxfId="123" priority="1">
      <formula>D48&lt;0</formula>
    </cfRule>
  </conditionalFormatting>
  <printOptions horizontalCentered="1" verticalCentered="1"/>
  <pageMargins left="0.5" right="0.5" top="0.5" bottom="0.5" header="0.3" footer="0.3"/>
  <pageSetup scale="62" orientation="landscape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2A825BFE-E693-4238-8389-5BCCFE76FDDD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F6 H6 Q6</xm:sqref>
        </x14:conditionalFormatting>
        <x14:conditionalFormatting xmlns:xm="http://schemas.microsoft.com/office/excel/2006/main">
          <x14:cfRule type="iconSet" priority="11" id="{3C1E0335-68B6-4E32-9520-0CC0127E0E62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D13:R13</xm:sqref>
        </x14:conditionalFormatting>
        <x14:conditionalFormatting xmlns:xm="http://schemas.microsoft.com/office/excel/2006/main">
          <x14:cfRule type="iconSet" priority="12" id="{46DB4F99-6858-4D3F-B689-77C99193522A}">
            <x14:iconSet iconSet="3Flags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R48 D48:P48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rightToLeft="1" xr2:uid="{00000000-0003-0000-0000-000000000000}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'بيان التدفق النقدي'!D48:P48</xm:f>
              <xm:sqref>S48</xm:sqref>
            </x14:sparkline>
            <x14:sparkline>
              <xm:f>'بيان التدفق النقدي'!D13:P13</xm:f>
              <xm:sqref>S13</xm:sqref>
            </x14:sparkline>
            <x14:sparkline>
              <xm:f>'بيان التدفق النقدي'!D45:P45</xm:f>
              <xm:sqref>S45</xm:sqref>
            </x14:sparkline>
            <x14:sparkline>
              <xm:f>'بيان التدفق النقدي'!D46:P46</xm:f>
              <xm:sqref>S46</xm:sqref>
            </x14:sparkline>
            <x14:sparkline>
              <xm:f>'بيان التدفق النقدي'!D37:P37</xm:f>
              <xm:sqref>S37</xm:sqref>
            </x14:sparkline>
            <x14:sparkline>
              <xm:f>'بيان التدفق النقدي'!D6:P6</xm:f>
              <xm:sqref>S6</xm:sqref>
            </x14:sparkline>
            <x14:sparkline>
              <xm:f>'بيان التدفق النقدي'!D12:P12</xm:f>
              <xm:sqref>S12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A527E9BDFA242146B59EAA0A2BBC516804009EC5643677B736459CE4ACB8094A990F" ma:contentTypeVersion="69" ma:contentTypeDescription="Create a new document." ma:contentTypeScope="" ma:versionID="652eb7346005af65e04088badddd82f5">
  <xsd:schema xmlns:xsd="http://www.w3.org/2001/XMLSchema" xmlns:xs="http://www.w3.org/2001/XMLSchema" xmlns:p="http://schemas.microsoft.com/office/2006/metadata/properties" xmlns:ns2="90312ced-24b1-4a04-9112-3ea331aa5919" xmlns:ns3="41ef7931-2f43-42ee-9374-56eb6ce620f4" targetNamespace="http://schemas.microsoft.com/office/2006/metadata/properties" ma:root="true" ma:fieldsID="a1a5f1565ce8526d5f683002e14b63f8" ns2:_="" ns3:_="">
    <xsd:import namespace="90312ced-24b1-4a04-9112-3ea331aa5919"/>
    <xsd:import namespace="41ef7931-2f43-42ee-9374-56eb6ce620f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12ced-24b1-4a04-9112-3ea331aa5919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6e3a7210-f659-47eb-b7d4-9ee2aecd62e2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9AC07437-707F-44C4-B152-C4FC4019B6ED}" ma:internalName="CSXSubmissionMarket" ma:readOnly="false" ma:showField="MarketName" ma:web="90312ced-24b1-4a04-9112-3ea331aa5919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c4a199ee-c7bc-4bbc-b513-88b9b062696a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265EC822-753B-4D08-ABD2-7528F7EA7549}" ma:internalName="InProjectListLookup" ma:readOnly="true" ma:showField="InProjectList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deadd727-1c15-4aef-bbd3-8cf4bcd7f367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265EC822-753B-4D08-ABD2-7528F7EA7549}" ma:internalName="LastCompleteVersionLookup" ma:readOnly="true" ma:showField="LastCompleteVersion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265EC822-753B-4D08-ABD2-7528F7EA7549}" ma:internalName="LastPreviewErrorLookup" ma:readOnly="true" ma:showField="LastPreviewError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265EC822-753B-4D08-ABD2-7528F7EA7549}" ma:internalName="LastPreviewResultLookup" ma:readOnly="true" ma:showField="LastPreviewResult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265EC822-753B-4D08-ABD2-7528F7EA7549}" ma:internalName="LastPreviewAttemptDateLookup" ma:readOnly="true" ma:showField="LastPreviewAttemptDat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265EC822-753B-4D08-ABD2-7528F7EA7549}" ma:internalName="LastPreviewedByLookup" ma:readOnly="true" ma:showField="LastPreviewedBy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265EC822-753B-4D08-ABD2-7528F7EA7549}" ma:internalName="LastPreviewTimeLookup" ma:readOnly="true" ma:showField="LastPreviewTim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265EC822-753B-4D08-ABD2-7528F7EA7549}" ma:internalName="LastPreviewVersionLookup" ma:readOnly="true" ma:showField="LastPreviewVersion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265EC822-753B-4D08-ABD2-7528F7EA7549}" ma:internalName="LastPublishErrorLookup" ma:readOnly="true" ma:showField="LastPublishError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265EC822-753B-4D08-ABD2-7528F7EA7549}" ma:internalName="LastPublishResultLookup" ma:readOnly="true" ma:showField="LastPublishResult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265EC822-753B-4D08-ABD2-7528F7EA7549}" ma:internalName="LastPublishAttemptDateLookup" ma:readOnly="true" ma:showField="LastPublishAttemptDat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265EC822-753B-4D08-ABD2-7528F7EA7549}" ma:internalName="LastPublishedByLookup" ma:readOnly="true" ma:showField="LastPublishedBy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265EC822-753B-4D08-ABD2-7528F7EA7549}" ma:internalName="LastPublishTimeLookup" ma:readOnly="true" ma:showField="LastPublishTim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265EC822-753B-4D08-ABD2-7528F7EA7549}" ma:internalName="LastPublishVersionLookup" ma:readOnly="true" ma:showField="LastPublishVersion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1F0DC429-C65C-4AF3-B99B-271EB3084235}" ma:internalName="LocLastLocAttemptVersionLookup" ma:readOnly="false" ma:showField="LastLocAttemptVersion" ma:web="90312ced-24b1-4a04-9112-3ea331aa5919">
      <xsd:simpleType>
        <xsd:restriction base="dms:Lookup"/>
      </xsd:simpleType>
    </xsd:element>
    <xsd:element name="LocLastLocAttemptVersionTypeLookup" ma:index="72" nillable="true" ma:displayName="Loc Last Loc Attempt Version Type" ma:default="" ma:list="{1F0DC429-C65C-4AF3-B99B-271EB3084235}" ma:internalName="LocLastLocAttemptVersionTypeLookup" ma:readOnly="true" ma:showField="LastLocAttemptVersionType" ma:web="90312ced-24b1-4a04-9112-3ea331aa5919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1F0DC429-C65C-4AF3-B99B-271EB3084235}" ma:internalName="LocNewPublishedVersionLookup" ma:readOnly="true" ma:showField="NewPublishedVersion" ma:web="90312ced-24b1-4a04-9112-3ea331aa5919">
      <xsd:simpleType>
        <xsd:restriction base="dms:Lookup"/>
      </xsd:simpleType>
    </xsd:element>
    <xsd:element name="LocOverallHandbackStatusLookup" ma:index="76" nillable="true" ma:displayName="Loc Overall Handback Status" ma:default="" ma:list="{1F0DC429-C65C-4AF3-B99B-271EB3084235}" ma:internalName="LocOverallHandbackStatusLookup" ma:readOnly="true" ma:showField="OverallHandbackStatus" ma:web="90312ced-24b1-4a04-9112-3ea331aa5919">
      <xsd:simpleType>
        <xsd:restriction base="dms:Lookup"/>
      </xsd:simpleType>
    </xsd:element>
    <xsd:element name="LocOverallLocStatusLookup" ma:index="77" nillable="true" ma:displayName="Loc Overall Localize Status" ma:default="" ma:list="{1F0DC429-C65C-4AF3-B99B-271EB3084235}" ma:internalName="LocOverallLocStatusLookup" ma:readOnly="true" ma:showField="OverallLocStatus" ma:web="90312ced-24b1-4a04-9112-3ea331aa5919">
      <xsd:simpleType>
        <xsd:restriction base="dms:Lookup"/>
      </xsd:simpleType>
    </xsd:element>
    <xsd:element name="LocOverallPreviewStatusLookup" ma:index="78" nillable="true" ma:displayName="Loc Overall Preview Status" ma:default="" ma:list="{1F0DC429-C65C-4AF3-B99B-271EB3084235}" ma:internalName="LocOverallPreviewStatusLookup" ma:readOnly="true" ma:showField="OverallPreviewStatus" ma:web="90312ced-24b1-4a04-9112-3ea331aa5919">
      <xsd:simpleType>
        <xsd:restriction base="dms:Lookup"/>
      </xsd:simpleType>
    </xsd:element>
    <xsd:element name="LocOverallPublishStatusLookup" ma:index="79" nillable="true" ma:displayName="Loc Overall Publish Status" ma:default="" ma:list="{1F0DC429-C65C-4AF3-B99B-271EB3084235}" ma:internalName="LocOverallPublishStatusLookup" ma:readOnly="true" ma:showField="OverallPublishStatus" ma:web="90312ced-24b1-4a04-9112-3ea331aa5919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1F0DC429-C65C-4AF3-B99B-271EB3084235}" ma:internalName="LocProcessedForHandoffsLookup" ma:readOnly="true" ma:showField="ProcessedForHandoffs" ma:web="90312ced-24b1-4a04-9112-3ea331aa5919">
      <xsd:simpleType>
        <xsd:restriction base="dms:Lookup"/>
      </xsd:simpleType>
    </xsd:element>
    <xsd:element name="LocProcessedForMarketsLookup" ma:index="82" nillable="true" ma:displayName="Loc Processed For Markets" ma:default="" ma:list="{1F0DC429-C65C-4AF3-B99B-271EB3084235}" ma:internalName="LocProcessedForMarketsLookup" ma:readOnly="true" ma:showField="ProcessedForMarkets" ma:web="90312ced-24b1-4a04-9112-3ea331aa5919">
      <xsd:simpleType>
        <xsd:restriction base="dms:Lookup"/>
      </xsd:simpleType>
    </xsd:element>
    <xsd:element name="LocPublishedDependentAssetsLookup" ma:index="83" nillable="true" ma:displayName="Loc Published Dependent Assets" ma:default="" ma:list="{1F0DC429-C65C-4AF3-B99B-271EB3084235}" ma:internalName="LocPublishedDependentAssetsLookup" ma:readOnly="true" ma:showField="PublishedDependentAssets" ma:web="90312ced-24b1-4a04-9112-3ea331aa5919">
      <xsd:simpleType>
        <xsd:restriction base="dms:Lookup"/>
      </xsd:simpleType>
    </xsd:element>
    <xsd:element name="LocPublishedLinkedAssetsLookup" ma:index="84" nillable="true" ma:displayName="Loc Published Linked Assets" ma:default="" ma:list="{1F0DC429-C65C-4AF3-B99B-271EB3084235}" ma:internalName="LocPublishedLinkedAssetsLookup" ma:readOnly="true" ma:showField="PublishedLinkedAssets" ma:web="90312ced-24b1-4a04-9112-3ea331aa5919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7194e7d7-e777-4d42-ba51-7323e45a00f8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9AC07437-707F-44C4-B152-C4FC4019B6ED}" ma:internalName="Markets" ma:readOnly="false" ma:showField="MarketNam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265EC822-753B-4D08-ABD2-7528F7EA7549}" ma:internalName="NumOfRatingsLookup" ma:readOnly="true" ma:showField="NumOfRatings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265EC822-753B-4D08-ABD2-7528F7EA7549}" ma:internalName="PublishStatusLookup" ma:readOnly="false" ma:showField="PublishStatus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83b99470-5334-428f-a1fd-0d0e15944553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85b752e4-2416-476b-a692-4eb1e2d041e5}" ma:internalName="TaxCatchAll" ma:showField="CatchAllData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85b752e4-2416-476b-a692-4eb1e2d041e5}" ma:internalName="TaxCatchAllLabel" ma:readOnly="true" ma:showField="CatchAllDataLabel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f7931-2f43-42ee-9374-56eb6ce620f4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90312ced-24b1-4a04-9112-3ea331aa5919" xsi:nil="true"/>
    <AssetExpire xmlns="90312ced-24b1-4a04-9112-3ea331aa5919">2029-01-01T08:00:00+00:00</AssetExpire>
    <CampaignTagsTaxHTField0 xmlns="90312ced-24b1-4a04-9112-3ea331aa5919">
      <Terms xmlns="http://schemas.microsoft.com/office/infopath/2007/PartnerControls"/>
    </CampaignTagsTaxHTField0>
    <IntlLangReviewDate xmlns="90312ced-24b1-4a04-9112-3ea331aa5919" xsi:nil="true"/>
    <TPFriendlyName xmlns="90312ced-24b1-4a04-9112-3ea331aa5919" xsi:nil="true"/>
    <IntlLangReview xmlns="90312ced-24b1-4a04-9112-3ea331aa5919">false</IntlLangReview>
    <LocLastLocAttemptVersionLookup xmlns="90312ced-24b1-4a04-9112-3ea331aa5919">848662</LocLastLocAttemptVersionLookup>
    <PolicheckWords xmlns="90312ced-24b1-4a04-9112-3ea331aa5919" xsi:nil="true"/>
    <SubmitterId xmlns="90312ced-24b1-4a04-9112-3ea331aa5919" xsi:nil="true"/>
    <AcquiredFrom xmlns="90312ced-24b1-4a04-9112-3ea331aa5919">Internal MS</AcquiredFrom>
    <EditorialStatus xmlns="90312ced-24b1-4a04-9112-3ea331aa5919">Complete</EditorialStatus>
    <Markets xmlns="90312ced-24b1-4a04-9112-3ea331aa5919"/>
    <OriginAsset xmlns="90312ced-24b1-4a04-9112-3ea331aa5919" xsi:nil="true"/>
    <AssetStart xmlns="90312ced-24b1-4a04-9112-3ea331aa5919">2012-07-27T02:37:00+00:00</AssetStart>
    <FriendlyTitle xmlns="90312ced-24b1-4a04-9112-3ea331aa5919" xsi:nil="true"/>
    <MarketSpecific xmlns="90312ced-24b1-4a04-9112-3ea331aa5919">false</MarketSpecific>
    <TPNamespace xmlns="90312ced-24b1-4a04-9112-3ea331aa5919" xsi:nil="true"/>
    <PublishStatusLookup xmlns="90312ced-24b1-4a04-9112-3ea331aa5919">
      <Value>337404</Value>
    </PublishStatusLookup>
    <APAuthor xmlns="90312ced-24b1-4a04-9112-3ea331aa5919">
      <UserInfo>
        <DisplayName>REDMOND\v-sa</DisplayName>
        <AccountId>2467</AccountId>
        <AccountType/>
      </UserInfo>
    </APAuthor>
    <TPCommandLine xmlns="90312ced-24b1-4a04-9112-3ea331aa5919" xsi:nil="true"/>
    <IntlLangReviewer xmlns="90312ced-24b1-4a04-9112-3ea331aa5919" xsi:nil="true"/>
    <OpenTemplate xmlns="90312ced-24b1-4a04-9112-3ea331aa5919">true</OpenTemplate>
    <CSXSubmissionDate xmlns="90312ced-24b1-4a04-9112-3ea331aa5919" xsi:nil="true"/>
    <TaxCatchAll xmlns="90312ced-24b1-4a04-9112-3ea331aa5919"/>
    <Manager xmlns="90312ced-24b1-4a04-9112-3ea331aa5919" xsi:nil="true"/>
    <NumericId xmlns="90312ced-24b1-4a04-9112-3ea331aa5919" xsi:nil="true"/>
    <ParentAssetId xmlns="90312ced-24b1-4a04-9112-3ea331aa5919" xsi:nil="true"/>
    <OriginalSourceMarket xmlns="90312ced-24b1-4a04-9112-3ea331aa5919">english</OriginalSourceMarket>
    <ApprovalStatus xmlns="90312ced-24b1-4a04-9112-3ea331aa5919">InProgress</ApprovalStatus>
    <TPComponent xmlns="90312ced-24b1-4a04-9112-3ea331aa5919" xsi:nil="true"/>
    <EditorialTags xmlns="90312ced-24b1-4a04-9112-3ea331aa5919" xsi:nil="true"/>
    <TPExecutable xmlns="90312ced-24b1-4a04-9112-3ea331aa5919" xsi:nil="true"/>
    <TPLaunchHelpLink xmlns="90312ced-24b1-4a04-9112-3ea331aa5919" xsi:nil="true"/>
    <LocComments xmlns="90312ced-24b1-4a04-9112-3ea331aa5919" xsi:nil="true"/>
    <LocRecommendedHandoff xmlns="90312ced-24b1-4a04-9112-3ea331aa5919" xsi:nil="true"/>
    <SourceTitle xmlns="90312ced-24b1-4a04-9112-3ea331aa5919" xsi:nil="true"/>
    <CSXUpdate xmlns="90312ced-24b1-4a04-9112-3ea331aa5919">false</CSXUpdate>
    <IntlLocPriority xmlns="90312ced-24b1-4a04-9112-3ea331aa5919" xsi:nil="true"/>
    <UAProjectedTotalWords xmlns="90312ced-24b1-4a04-9112-3ea331aa5919" xsi:nil="true"/>
    <AssetType xmlns="90312ced-24b1-4a04-9112-3ea331aa5919">TP</AssetType>
    <MachineTranslated xmlns="90312ced-24b1-4a04-9112-3ea331aa5919">false</MachineTranslated>
    <OutputCachingOn xmlns="90312ced-24b1-4a04-9112-3ea331aa5919">false</OutputCachingOn>
    <TemplateStatus xmlns="90312ced-24b1-4a04-9112-3ea331aa5919">Complete</TemplateStatus>
    <IsSearchable xmlns="90312ced-24b1-4a04-9112-3ea331aa5919">true</IsSearchable>
    <ContentItem xmlns="90312ced-24b1-4a04-9112-3ea331aa5919" xsi:nil="true"/>
    <HandoffToMSDN xmlns="90312ced-24b1-4a04-9112-3ea331aa5919" xsi:nil="true"/>
    <ShowIn xmlns="90312ced-24b1-4a04-9112-3ea331aa5919">Show everywhere</ShowIn>
    <ThumbnailAssetId xmlns="90312ced-24b1-4a04-9112-3ea331aa5919" xsi:nil="true"/>
    <UALocComments xmlns="90312ced-24b1-4a04-9112-3ea331aa5919" xsi:nil="true"/>
    <UALocRecommendation xmlns="90312ced-24b1-4a04-9112-3ea331aa5919">Localize</UALocRecommendation>
    <LastModifiedDateTime xmlns="90312ced-24b1-4a04-9112-3ea331aa5919" xsi:nil="true"/>
    <LegacyData xmlns="90312ced-24b1-4a04-9112-3ea331aa5919" xsi:nil="true"/>
    <LocManualTestRequired xmlns="90312ced-24b1-4a04-9112-3ea331aa5919">false</LocManualTestRequired>
    <LocMarketGroupTiers2 xmlns="90312ced-24b1-4a04-9112-3ea331aa5919" xsi:nil="true"/>
    <ClipArtFilename xmlns="90312ced-24b1-4a04-9112-3ea331aa5919" xsi:nil="true"/>
    <TPApplication xmlns="90312ced-24b1-4a04-9112-3ea331aa5919" xsi:nil="true"/>
    <CSXHash xmlns="90312ced-24b1-4a04-9112-3ea331aa5919" xsi:nil="true"/>
    <DirectSourceMarket xmlns="90312ced-24b1-4a04-9112-3ea331aa5919">english</DirectSourceMarket>
    <PrimaryImageGen xmlns="90312ced-24b1-4a04-9112-3ea331aa5919">true</PrimaryImageGen>
    <PlannedPubDate xmlns="90312ced-24b1-4a04-9112-3ea331aa5919" xsi:nil="true"/>
    <CSXSubmissionMarket xmlns="90312ced-24b1-4a04-9112-3ea331aa5919" xsi:nil="true"/>
    <Downloads xmlns="90312ced-24b1-4a04-9112-3ea331aa5919">0</Downloads>
    <ArtSampleDocs xmlns="90312ced-24b1-4a04-9112-3ea331aa5919" xsi:nil="true"/>
    <TrustLevel xmlns="90312ced-24b1-4a04-9112-3ea331aa5919">1 Microsoft Managed Content</TrustLevel>
    <BlockPublish xmlns="90312ced-24b1-4a04-9112-3ea331aa5919">false</BlockPublish>
    <TPLaunchHelpLinkType xmlns="90312ced-24b1-4a04-9112-3ea331aa5919">Template</TPLaunchHelpLinkType>
    <LocalizationTagsTaxHTField0 xmlns="90312ced-24b1-4a04-9112-3ea331aa5919">
      <Terms xmlns="http://schemas.microsoft.com/office/infopath/2007/PartnerControls"/>
    </LocalizationTagsTaxHTField0>
    <BusinessGroup xmlns="90312ced-24b1-4a04-9112-3ea331aa5919" xsi:nil="true"/>
    <Providers xmlns="90312ced-24b1-4a04-9112-3ea331aa5919" xsi:nil="true"/>
    <TemplateTemplateType xmlns="90312ced-24b1-4a04-9112-3ea331aa5919">Excel 2007 Default</TemplateTemplateType>
    <TimesCloned xmlns="90312ced-24b1-4a04-9112-3ea331aa5919" xsi:nil="true"/>
    <TPAppVersion xmlns="90312ced-24b1-4a04-9112-3ea331aa5919" xsi:nil="true"/>
    <VoteCount xmlns="90312ced-24b1-4a04-9112-3ea331aa5919" xsi:nil="true"/>
    <AverageRating xmlns="90312ced-24b1-4a04-9112-3ea331aa5919" xsi:nil="true"/>
    <FeatureTagsTaxHTField0 xmlns="90312ced-24b1-4a04-9112-3ea331aa5919">
      <Terms xmlns="http://schemas.microsoft.com/office/infopath/2007/PartnerControls"/>
    </FeatureTagsTaxHTField0>
    <Provider xmlns="90312ced-24b1-4a04-9112-3ea331aa5919" xsi:nil="true"/>
    <UACurrentWords xmlns="90312ced-24b1-4a04-9112-3ea331aa5919" xsi:nil="true"/>
    <AssetId xmlns="90312ced-24b1-4a04-9112-3ea331aa5919">TP103107636</AssetId>
    <TPClientViewer xmlns="90312ced-24b1-4a04-9112-3ea331aa5919" xsi:nil="true"/>
    <DSATActionTaken xmlns="90312ced-24b1-4a04-9112-3ea331aa5919" xsi:nil="true"/>
    <APEditor xmlns="90312ced-24b1-4a04-9112-3ea331aa5919">
      <UserInfo>
        <DisplayName/>
        <AccountId xsi:nil="true"/>
        <AccountType/>
      </UserInfo>
    </APEditor>
    <TPInstallLocation xmlns="90312ced-24b1-4a04-9112-3ea331aa5919" xsi:nil="true"/>
    <OOCacheId xmlns="90312ced-24b1-4a04-9112-3ea331aa5919" xsi:nil="true"/>
    <IsDeleted xmlns="90312ced-24b1-4a04-9112-3ea331aa5919">false</IsDeleted>
    <PublishTargets xmlns="90312ced-24b1-4a04-9112-3ea331aa5919">OfficeOnlineVNext</PublishTargets>
    <ApprovalLog xmlns="90312ced-24b1-4a04-9112-3ea331aa5919" xsi:nil="true"/>
    <BugNumber xmlns="90312ced-24b1-4a04-9112-3ea331aa5919" xsi:nil="true"/>
    <CrawlForDependencies xmlns="90312ced-24b1-4a04-9112-3ea331aa5919">false</CrawlForDependencies>
    <InternalTagsTaxHTField0 xmlns="90312ced-24b1-4a04-9112-3ea331aa5919">
      <Terms xmlns="http://schemas.microsoft.com/office/infopath/2007/PartnerControls"/>
    </InternalTagsTaxHTField0>
    <LastHandOff xmlns="90312ced-24b1-4a04-9112-3ea331aa5919" xsi:nil="true"/>
    <Milestone xmlns="90312ced-24b1-4a04-9112-3ea331aa5919" xsi:nil="true"/>
    <OriginalRelease xmlns="90312ced-24b1-4a04-9112-3ea331aa5919">15</OriginalRelease>
    <RecommendationsModifier xmlns="90312ced-24b1-4a04-9112-3ea331aa5919" xsi:nil="true"/>
    <ScenarioTagsTaxHTField0 xmlns="90312ced-24b1-4a04-9112-3ea331aa5919">
      <Terms xmlns="http://schemas.microsoft.com/office/infopath/2007/PartnerControls"/>
    </ScenarioTagsTaxHTField0>
    <UANotes xmlns="90312ced-24b1-4a04-9112-3ea331aa5919" xsi:nil="true"/>
    <Component xmlns="41ef7931-2f43-42ee-9374-56eb6ce620f4" xsi:nil="true"/>
    <Description0 xmlns="41ef7931-2f43-42ee-9374-56eb6ce620f4" xsi:nil="true"/>
  </documentManagement>
</p:properties>
</file>

<file path=customXml/itemProps1.xml><?xml version="1.0" encoding="utf-8"?>
<ds:datastoreItem xmlns:ds="http://schemas.openxmlformats.org/officeDocument/2006/customXml" ds:itemID="{2FAA2482-C7BF-4154-B12D-4EE7AC32A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12ced-24b1-4a04-9112-3ea331aa5919"/>
    <ds:schemaRef ds:uri="41ef7931-2f43-42ee-9374-56eb6ce62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4A6592-B3DF-4E49-A978-FDD19C943E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3E0B03-3C0B-4CFD-B845-625A9F95FDA1}">
  <ds:schemaRefs>
    <ds:schemaRef ds:uri="http://schemas.microsoft.com/office/2006/metadata/properties"/>
    <ds:schemaRef ds:uri="http://schemas.microsoft.com/office/infopath/2007/PartnerControls"/>
    <ds:schemaRef ds:uri="90312ced-24b1-4a04-9112-3ea331aa5919"/>
    <ds:schemaRef ds:uri="41ef7931-2f43-42ee-9374-56eb6ce620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بيان التدفق النقدي</vt:lpstr>
      <vt:lpstr>FiscalYearStartDate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2012-07-26T18:07:35Z</dcterms:created>
  <dcterms:modified xsi:type="dcterms:W3CDTF">2023-01-07T11:25:05Z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0x010100A527E9BDFA242146B59EAA0A2BBC516804009EC5643677B736459CE4ACB8094A990F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</Properties>
</file>